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homas/Syncplicity/02 BREEAM-In-Use/09 Portfolio aanpak/4. Tariefstelling/Rekenmodel tarieven 2020/"/>
    </mc:Choice>
  </mc:AlternateContent>
  <xr:revisionPtr revIDLastSave="0" documentId="8_{334EFC24-1E58-614F-96C2-E6C603632D8C}" xr6:coauthVersionLast="43" xr6:coauthVersionMax="43" xr10:uidLastSave="{00000000-0000-0000-0000-000000000000}"/>
  <bookViews>
    <workbookView xWindow="1540" yWindow="560" windowWidth="24480" windowHeight="16180" tabRatio="500" xr2:uid="{00000000-000D-0000-FFFF-FFFF00000000}"/>
  </bookViews>
  <sheets>
    <sheet name="Jaarlijk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" i="1" l="1"/>
  <c r="F1" i="1" s="1"/>
  <c r="F24" i="1" l="1"/>
  <c r="C9" i="1"/>
  <c r="C10" i="1"/>
  <c r="C11" i="1"/>
  <c r="C12" i="1"/>
  <c r="C13" i="1"/>
  <c r="C14" i="1"/>
  <c r="C15" i="1"/>
  <c r="E24" i="1" l="1"/>
  <c r="F25" i="1"/>
  <c r="E25" i="1" s="1"/>
  <c r="E10" i="1" s="1"/>
  <c r="F27" i="1"/>
  <c r="E27" i="1" s="1"/>
  <c r="E12" i="1" s="1"/>
  <c r="F29" i="1"/>
  <c r="E29" i="1" s="1"/>
  <c r="E14" i="1" s="1"/>
  <c r="F30" i="1"/>
  <c r="E30" i="1" s="1"/>
  <c r="E15" i="1" s="1"/>
  <c r="F17" i="1"/>
  <c r="F26" i="1"/>
  <c r="E26" i="1" s="1"/>
  <c r="E11" i="1" s="1"/>
  <c r="F28" i="1"/>
  <c r="E28" i="1" s="1"/>
  <c r="E13" i="1" s="1"/>
  <c r="F9" i="1"/>
  <c r="C16" i="1"/>
  <c r="F15" i="1" l="1"/>
  <c r="E17" i="1"/>
  <c r="E9" i="1"/>
  <c r="E16" i="1" s="1"/>
  <c r="F11" i="1"/>
  <c r="F12" i="1"/>
  <c r="F10" i="1"/>
  <c r="F13" i="1"/>
  <c r="F14" i="1"/>
  <c r="E18" i="1" l="1"/>
  <c r="F16" i="1"/>
  <c r="F18" i="1" s="1"/>
</calcChain>
</file>

<file path=xl/sharedStrings.xml><?xml version="1.0" encoding="utf-8"?>
<sst xmlns="http://schemas.openxmlformats.org/spreadsheetml/2006/main" count="38" uniqueCount="27">
  <si>
    <t>Standaard certificeringskosten</t>
  </si>
  <si>
    <t>Participantenkorting</t>
  </si>
  <si>
    <t>Portfolio-aanpak 'Jaarlijks'</t>
  </si>
  <si>
    <t>Prijs categorieën</t>
  </si>
  <si>
    <t>Min. aantal Assets</t>
  </si>
  <si>
    <t>Max. aantal Assets</t>
  </si>
  <si>
    <t>Certificeringskosten*</t>
  </si>
  <si>
    <t>Kortingspercentage per categorie</t>
  </si>
  <si>
    <t>Prijscategorie 1</t>
  </si>
  <si>
    <t>Prijscategorie 2</t>
  </si>
  <si>
    <t>Prijscategorie 3</t>
  </si>
  <si>
    <t>Prijscategorie 4</t>
  </si>
  <si>
    <t>Prijscategorie 5</t>
  </si>
  <si>
    <t>Prijscategorie 6</t>
  </si>
  <si>
    <t>Prijscategorie 7</t>
  </si>
  <si>
    <t>*certificeringskosten zijn inclusief registratiekosten</t>
  </si>
  <si>
    <t>Rekenhulp certificeringskosten portfolio-aanpak 'Jaarlijks'</t>
  </si>
  <si>
    <t>Invoer aantal gebouwen:</t>
  </si>
  <si>
    <t>Aantal gebouwen per categorie</t>
  </si>
  <si>
    <t>Totaal</t>
  </si>
  <si>
    <t>Kosten traditioneel</t>
  </si>
  <si>
    <t>Kortingspercentage tov traditioneel</t>
  </si>
  <si>
    <t>&lt;-- aantal gebouwen hier invoeren</t>
  </si>
  <si>
    <t>&lt;-- certificeringskosten</t>
  </si>
  <si>
    <t>Niet-Participant</t>
  </si>
  <si>
    <t>Participant</t>
  </si>
  <si>
    <t>Tarieven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</si>
</sst>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US$&quot;\ * #,##0.00_);_(&quot;US$&quot;\ * \(#,##0.00\);_(&quot;US$&quot;\ * &quot;-&quot;??_);_(@_)"/>
    <numFmt numFmtId="164" formatCode="_-[$€-413]\ * #,##0_-;_-[$€-413]\ * #,##0\-;_-[$€-413]\ * &quot;-&quot;??_-;_-@_-"/>
    <numFmt numFmtId="165" formatCode="_([$€-2]\ * #,##0_);_([$€-2]\ * \(#,##0\);_([$€-2]\ * &quot;-&quot;??_);_(@_)"/>
    <numFmt numFmtId="166" formatCode="0.0%"/>
    <numFmt numFmtId="167" formatCode="_([$€-2]\ * #,##0.00_);_([$€-2]\ * \(#,##0.00\);_([$€-2]\ * &quot;-&quot;??_);_(@_)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i/>
      <sz val="12"/>
      <color theme="0" tint="-0.34998626667073579"/>
      <name val="Calibri"/>
      <family val="2"/>
      <scheme val="minor"/>
    </font>
    <font>
      <b/>
      <sz val="20"/>
      <color rgb="FF3366FF"/>
      <name val="Calibri"/>
      <family val="2"/>
      <scheme val="minor"/>
    </font>
    <font>
      <i/>
      <sz val="12"/>
      <color rgb="FF008000"/>
      <name val="Calibri"/>
      <family val="2"/>
      <scheme val="minor"/>
    </font>
    <font>
      <b/>
      <sz val="10"/>
      <color rgb="FF000000"/>
      <name val="Arial"/>
      <family val="2"/>
    </font>
    <font>
      <i/>
      <sz val="9"/>
      <color rgb="FF000000"/>
      <name val="Arial"/>
      <family val="2"/>
    </font>
    <font>
      <i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9"/>
      <color rgb="FFFFFFFF"/>
      <name val="Arial"/>
      <family val="2"/>
    </font>
    <font>
      <i/>
      <sz val="9"/>
      <color theme="1"/>
      <name val="Calibri"/>
      <family val="2"/>
      <scheme val="minor"/>
    </font>
    <font>
      <i/>
      <sz val="9"/>
      <name val="Arial"/>
      <family val="2"/>
    </font>
    <font>
      <i/>
      <sz val="9"/>
      <color rgb="FFFF0000"/>
      <name val="Arial"/>
      <family val="2"/>
    </font>
    <font>
      <i/>
      <sz val="9"/>
      <color theme="1"/>
      <name val="Arial"/>
      <family val="2"/>
    </font>
    <font>
      <sz val="14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86B21"/>
        <bgColor indexed="64"/>
      </patternFill>
    </fill>
    <fill>
      <patternFill patternType="solid">
        <fgColor rgb="FF8AA88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164" fontId="2" fillId="2" borderId="1" xfId="0" applyNumberFormat="1" applyFont="1" applyFill="1" applyBorder="1"/>
    <xf numFmtId="0" fontId="0" fillId="3" borderId="0" xfId="0" applyFill="1"/>
    <xf numFmtId="9" fontId="2" fillId="2" borderId="1" xfId="0" applyNumberFormat="1" applyFont="1" applyFill="1" applyBorder="1"/>
    <xf numFmtId="0" fontId="6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1" fillId="0" borderId="1" xfId="0" applyFont="1" applyFill="1" applyBorder="1" applyAlignment="1" applyProtection="1">
      <alignment horizontal="center"/>
      <protection locked="0"/>
    </xf>
    <xf numFmtId="0" fontId="13" fillId="5" borderId="1" xfId="0" applyFont="1" applyFill="1" applyBorder="1" applyAlignment="1">
      <alignment vertical="center"/>
    </xf>
    <xf numFmtId="0" fontId="0" fillId="0" borderId="0" xfId="0" applyFill="1"/>
    <xf numFmtId="0" fontId="17" fillId="4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/>
    </xf>
    <xf numFmtId="9" fontId="18" fillId="2" borderId="1" xfId="0" applyNumberFormat="1" applyFont="1" applyFill="1" applyBorder="1" applyAlignment="1">
      <alignment horizontal="center"/>
    </xf>
    <xf numFmtId="9" fontId="14" fillId="2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vertical="center"/>
    </xf>
    <xf numFmtId="9" fontId="19" fillId="2" borderId="1" xfId="0" applyNumberFormat="1" applyFont="1" applyFill="1" applyBorder="1" applyAlignment="1">
      <alignment horizontal="center" vertical="center" wrapText="1"/>
    </xf>
    <xf numFmtId="0" fontId="3" fillId="6" borderId="0" xfId="0" applyFont="1" applyFill="1"/>
    <xf numFmtId="0" fontId="4" fillId="6" borderId="0" xfId="0" applyFont="1" applyFill="1"/>
    <xf numFmtId="0" fontId="0" fillId="6" borderId="0" xfId="0" applyFill="1"/>
    <xf numFmtId="0" fontId="0" fillId="6" borderId="0" xfId="0" applyFill="1" applyAlignment="1">
      <alignment horizontal="center"/>
    </xf>
    <xf numFmtId="165" fontId="0" fillId="6" borderId="0" xfId="0" applyNumberFormat="1" applyFill="1"/>
    <xf numFmtId="0" fontId="5" fillId="6" borderId="0" xfId="0" applyFont="1" applyFill="1"/>
    <xf numFmtId="0" fontId="10" fillId="6" borderId="0" xfId="0" applyFont="1" applyFill="1"/>
    <xf numFmtId="166" fontId="12" fillId="6" borderId="0" xfId="2" applyNumberFormat="1" applyFont="1" applyFill="1"/>
    <xf numFmtId="0" fontId="15" fillId="6" borderId="0" xfId="0" applyFont="1" applyFill="1"/>
    <xf numFmtId="0" fontId="16" fillId="6" borderId="0" xfId="0" applyFont="1" applyFill="1"/>
    <xf numFmtId="0" fontId="5" fillId="6" borderId="0" xfId="0" applyFont="1" applyFill="1" applyAlignment="1">
      <alignment horizontal="center"/>
    </xf>
    <xf numFmtId="9" fontId="0" fillId="6" borderId="0" xfId="2" applyFont="1" applyFill="1"/>
    <xf numFmtId="0" fontId="14" fillId="6" borderId="0" xfId="0" applyFont="1" applyFill="1" applyBorder="1" applyAlignment="1">
      <alignment vertical="center"/>
    </xf>
    <xf numFmtId="0" fontId="20" fillId="6" borderId="0" xfId="0" applyFont="1" applyFill="1"/>
    <xf numFmtId="0" fontId="21" fillId="6" borderId="0" xfId="0" applyFont="1" applyFill="1"/>
    <xf numFmtId="0" fontId="18" fillId="6" borderId="0" xfId="0" applyFont="1" applyFill="1"/>
    <xf numFmtId="0" fontId="22" fillId="6" borderId="0" xfId="0" applyFont="1" applyFill="1" applyAlignment="1">
      <alignment vertical="center"/>
    </xf>
    <xf numFmtId="9" fontId="0" fillId="6" borderId="0" xfId="0" applyNumberFormat="1" applyFill="1" applyBorder="1" applyAlignment="1">
      <alignment horizontal="center"/>
    </xf>
    <xf numFmtId="9" fontId="8" fillId="6" borderId="0" xfId="0" applyNumberFormat="1" applyFont="1" applyFill="1" applyBorder="1" applyAlignment="1">
      <alignment horizontal="center" vertical="center" wrapText="1"/>
    </xf>
    <xf numFmtId="9" fontId="9" fillId="6" borderId="0" xfId="0" applyNumberFormat="1" applyFont="1" applyFill="1" applyBorder="1" applyAlignment="1">
      <alignment horizontal="center" vertical="center" wrapText="1"/>
    </xf>
    <xf numFmtId="167" fontId="0" fillId="2" borderId="1" xfId="0" applyNumberFormat="1" applyFill="1" applyBorder="1"/>
    <xf numFmtId="167" fontId="0" fillId="2" borderId="10" xfId="0" applyNumberFormat="1" applyFill="1" applyBorder="1"/>
    <xf numFmtId="167" fontId="2" fillId="2" borderId="5" xfId="0" applyNumberFormat="1" applyFont="1" applyFill="1" applyBorder="1"/>
    <xf numFmtId="167" fontId="10" fillId="6" borderId="0" xfId="0" applyNumberFormat="1" applyFont="1" applyFill="1"/>
    <xf numFmtId="167" fontId="14" fillId="2" borderId="1" xfId="1" applyNumberFormat="1" applyFont="1" applyFill="1" applyBorder="1" applyAlignment="1">
      <alignment vertical="center" wrapText="1"/>
    </xf>
    <xf numFmtId="0" fontId="23" fillId="6" borderId="0" xfId="0" applyFont="1" applyFill="1" applyAlignment="1">
      <alignment vertical="top"/>
    </xf>
    <xf numFmtId="2" fontId="0" fillId="3" borderId="0" xfId="0" applyNumberFormat="1" applyFill="1"/>
    <xf numFmtId="167" fontId="0" fillId="6" borderId="0" xfId="0" applyNumberFormat="1" applyFill="1"/>
    <xf numFmtId="0" fontId="17" fillId="4" borderId="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7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horizontal="center" vertical="center" wrapText="1"/>
    </xf>
  </cellXfs>
  <cellStyles count="3">
    <cellStyle name="Procent" xfId="2" builtinId="5"/>
    <cellStyle name="Standaard" xfId="0" builtinId="0"/>
    <cellStyle name="Valuta" xfId="1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W143"/>
  <sheetViews>
    <sheetView tabSelected="1" topLeftCell="A5" zoomScale="125" zoomScaleNormal="125" zoomScalePageLayoutView="125" workbookViewId="0">
      <selection activeCell="I28" sqref="I28"/>
    </sheetView>
  </sheetViews>
  <sheetFormatPr baseColWidth="10" defaultRowHeight="16" x14ac:dyDescent="0.2"/>
  <cols>
    <col min="1" max="1" width="1.83203125" style="17" customWidth="1"/>
    <col min="2" max="2" width="14.5" customWidth="1"/>
    <col min="3" max="4" width="9.83203125" customWidth="1"/>
    <col min="5" max="5" width="21.83203125" style="8" customWidth="1"/>
    <col min="6" max="6" width="21.83203125" customWidth="1"/>
    <col min="7" max="7" width="15.83203125" customWidth="1"/>
    <col min="8" max="8" width="4.6640625" style="17" bestFit="1" customWidth="1"/>
    <col min="9" max="9" width="21.33203125" style="17" customWidth="1"/>
    <col min="10" max="22" width="10.5" style="17" customWidth="1"/>
    <col min="23" max="101" width="10.83203125" style="17"/>
  </cols>
  <sheetData>
    <row r="1" spans="1:101" s="2" customFormat="1" hidden="1" x14ac:dyDescent="0.2">
      <c r="A1" s="17"/>
      <c r="B1" s="59" t="s">
        <v>0</v>
      </c>
      <c r="C1" s="59"/>
      <c r="D1" s="1">
        <v>2155</v>
      </c>
      <c r="E1" s="2">
        <f>D1*(1-D2)</f>
        <v>1616.25</v>
      </c>
      <c r="F1" s="41">
        <f>(E1/3)</f>
        <v>538.75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</row>
    <row r="2" spans="1:101" s="2" customFormat="1" hidden="1" x14ac:dyDescent="0.2">
      <c r="A2" s="17"/>
      <c r="B2" s="59" t="s">
        <v>1</v>
      </c>
      <c r="C2" s="59"/>
      <c r="D2" s="3">
        <v>0.25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</row>
    <row r="3" spans="1:101" s="17" customFormat="1" ht="26" x14ac:dyDescent="0.3">
      <c r="B3" s="15" t="s">
        <v>16</v>
      </c>
      <c r="C3" s="16"/>
      <c r="D3" s="16"/>
      <c r="G3" s="18"/>
      <c r="U3" s="19"/>
      <c r="W3" s="19"/>
      <c r="Y3" s="19"/>
      <c r="AA3" s="19"/>
      <c r="AC3" s="19"/>
      <c r="AE3" s="19"/>
      <c r="AF3" s="19"/>
      <c r="AI3" s="19"/>
    </row>
    <row r="4" spans="1:101" s="17" customFormat="1" ht="19" x14ac:dyDescent="0.25">
      <c r="B4" s="40" t="s">
        <v>26</v>
      </c>
      <c r="C4" s="16"/>
      <c r="D4" s="16"/>
      <c r="G4" s="18"/>
      <c r="U4" s="19"/>
      <c r="W4" s="19"/>
      <c r="Y4" s="19"/>
      <c r="AA4" s="19"/>
      <c r="AC4" s="19"/>
      <c r="AE4" s="19"/>
      <c r="AF4" s="19"/>
      <c r="AI4" s="19"/>
    </row>
    <row r="5" spans="1:101" s="2" customFormat="1" ht="26" x14ac:dyDescent="0.3">
      <c r="A5" s="17"/>
      <c r="B5" s="45" t="s">
        <v>17</v>
      </c>
      <c r="C5" s="46"/>
      <c r="D5" s="47"/>
      <c r="E5" s="6">
        <v>30</v>
      </c>
      <c r="F5" s="31" t="s">
        <v>22</v>
      </c>
      <c r="G5" s="18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9"/>
      <c r="V5" s="17"/>
      <c r="W5" s="19"/>
      <c r="X5" s="17"/>
      <c r="Y5" s="19"/>
      <c r="Z5" s="17"/>
      <c r="AA5" s="19"/>
      <c r="AB5" s="17"/>
      <c r="AC5" s="19"/>
      <c r="AD5" s="17"/>
      <c r="AE5" s="19"/>
      <c r="AF5" s="19"/>
      <c r="AG5" s="17"/>
      <c r="AH5" s="17"/>
      <c r="AI5" s="19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</row>
    <row r="6" spans="1:101" s="17" customFormat="1" x14ac:dyDescent="0.2">
      <c r="C6" s="20"/>
      <c r="D6" s="20"/>
    </row>
    <row r="7" spans="1:101" s="2" customFormat="1" x14ac:dyDescent="0.2">
      <c r="A7" s="17"/>
      <c r="B7" s="48" t="s">
        <v>3</v>
      </c>
      <c r="C7" s="49" t="s">
        <v>18</v>
      </c>
      <c r="D7" s="50"/>
      <c r="E7" s="53" t="s">
        <v>6</v>
      </c>
      <c r="F7" s="54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</row>
    <row r="8" spans="1:101" s="2" customFormat="1" x14ac:dyDescent="0.2">
      <c r="A8" s="17"/>
      <c r="B8" s="48"/>
      <c r="C8" s="51"/>
      <c r="D8" s="52"/>
      <c r="E8" s="4" t="s">
        <v>24</v>
      </c>
      <c r="F8" s="4" t="s">
        <v>25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</row>
    <row r="9" spans="1:101" s="2" customFormat="1" x14ac:dyDescent="0.2">
      <c r="A9" s="17"/>
      <c r="B9" s="5" t="s">
        <v>8</v>
      </c>
      <c r="C9" s="57">
        <f>IF($E$5&lt;6,$E$5,5)</f>
        <v>5</v>
      </c>
      <c r="D9" s="57"/>
      <c r="E9" s="35">
        <f t="shared" ref="E9:E15" si="0">C9*E24</f>
        <v>3591.666666666667</v>
      </c>
      <c r="F9" s="35">
        <f t="shared" ref="F9:F15" si="1">C9*F24</f>
        <v>2693.75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</row>
    <row r="10" spans="1:101" s="2" customFormat="1" x14ac:dyDescent="0.2">
      <c r="A10" s="17"/>
      <c r="B10" s="5" t="s">
        <v>9</v>
      </c>
      <c r="C10" s="57">
        <f>IF($E$5&lt;6,0,IF($E$5&lt;11,$E$5-5,5))</f>
        <v>5</v>
      </c>
      <c r="D10" s="57"/>
      <c r="E10" s="35">
        <f t="shared" si="0"/>
        <v>3591.666666666667</v>
      </c>
      <c r="F10" s="35">
        <f t="shared" si="1"/>
        <v>2693.75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</row>
    <row r="11" spans="1:101" s="2" customFormat="1" x14ac:dyDescent="0.2">
      <c r="A11" s="17"/>
      <c r="B11" s="5" t="s">
        <v>10</v>
      </c>
      <c r="C11" s="57">
        <f>IF($E$5&lt;11,0,IF($E$5&lt;21,$E$5-10,10))</f>
        <v>10</v>
      </c>
      <c r="D11" s="57"/>
      <c r="E11" s="35">
        <f t="shared" si="0"/>
        <v>6824.1666666666661</v>
      </c>
      <c r="F11" s="35">
        <f t="shared" si="1"/>
        <v>5118.125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</row>
    <row r="12" spans="1:101" s="2" customFormat="1" x14ac:dyDescent="0.2">
      <c r="A12" s="17"/>
      <c r="B12" s="5" t="s">
        <v>11</v>
      </c>
      <c r="C12" s="57">
        <f>IF($E$5&lt;21,0,IF($E$5&lt;31,$E$5-20,10))</f>
        <v>10</v>
      </c>
      <c r="D12" s="57"/>
      <c r="E12" s="35">
        <f t="shared" si="0"/>
        <v>6465</v>
      </c>
      <c r="F12" s="35">
        <f t="shared" si="1"/>
        <v>4848.75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</row>
    <row r="13" spans="1:101" s="2" customFormat="1" x14ac:dyDescent="0.2">
      <c r="A13" s="17"/>
      <c r="B13" s="5" t="s">
        <v>12</v>
      </c>
      <c r="C13" s="57">
        <f>IF($E$5&lt;31,0,IF($E$5&lt;41,$E$5-30,10))</f>
        <v>0</v>
      </c>
      <c r="D13" s="57"/>
      <c r="E13" s="35">
        <f t="shared" si="0"/>
        <v>0</v>
      </c>
      <c r="F13" s="35">
        <f t="shared" si="1"/>
        <v>0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</row>
    <row r="14" spans="1:101" s="2" customFormat="1" x14ac:dyDescent="0.2">
      <c r="A14" s="17"/>
      <c r="B14" s="5" t="s">
        <v>13</v>
      </c>
      <c r="C14" s="57">
        <f>IF($E$5&lt;41,0,IF($E$5&lt;51,$E$5-40,10))</f>
        <v>0</v>
      </c>
      <c r="D14" s="57"/>
      <c r="E14" s="35">
        <f t="shared" si="0"/>
        <v>0</v>
      </c>
      <c r="F14" s="35">
        <f t="shared" si="1"/>
        <v>0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</row>
    <row r="15" spans="1:101" s="2" customFormat="1" ht="17" thickBot="1" x14ac:dyDescent="0.25">
      <c r="A15" s="17"/>
      <c r="B15" s="5" t="s">
        <v>14</v>
      </c>
      <c r="C15" s="57">
        <f>IF($E$5&lt;51,0,$E$5-50)</f>
        <v>0</v>
      </c>
      <c r="D15" s="57"/>
      <c r="E15" s="36">
        <f t="shared" si="0"/>
        <v>0</v>
      </c>
      <c r="F15" s="36">
        <f t="shared" si="1"/>
        <v>0</v>
      </c>
      <c r="G15" s="17"/>
      <c r="H15" s="2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</row>
    <row r="16" spans="1:101" s="2" customFormat="1" ht="20" thickTop="1" x14ac:dyDescent="0.2">
      <c r="A16" s="17"/>
      <c r="B16" s="7" t="s">
        <v>19</v>
      </c>
      <c r="C16" s="58">
        <f>SUM(C9:C15)</f>
        <v>30</v>
      </c>
      <c r="D16" s="58"/>
      <c r="E16" s="37">
        <f>SUM(E9:E15)</f>
        <v>20472.5</v>
      </c>
      <c r="F16" s="37">
        <f>SUM(F9:F15)</f>
        <v>15354.375</v>
      </c>
      <c r="G16" s="31" t="s">
        <v>23</v>
      </c>
      <c r="H16" s="2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</row>
    <row r="17" spans="1:101" s="17" customFormat="1" x14ac:dyDescent="0.2">
      <c r="B17" s="21" t="s">
        <v>20</v>
      </c>
      <c r="C17" s="21"/>
      <c r="E17" s="38">
        <f>E5*E24</f>
        <v>21550</v>
      </c>
      <c r="F17" s="38">
        <f>E5*F24</f>
        <v>16162.5</v>
      </c>
    </row>
    <row r="18" spans="1:101" s="17" customFormat="1" x14ac:dyDescent="0.2">
      <c r="B18" s="21" t="s">
        <v>21</v>
      </c>
      <c r="C18" s="21"/>
      <c r="E18" s="22">
        <f>1-E16/E17</f>
        <v>5.0000000000000044E-2</v>
      </c>
      <c r="F18" s="22">
        <f>1-F16/F17</f>
        <v>5.0000000000000044E-2</v>
      </c>
    </row>
    <row r="19" spans="1:101" s="17" customFormat="1" x14ac:dyDescent="0.2"/>
    <row r="20" spans="1:101" s="17" customFormat="1" x14ac:dyDescent="0.2"/>
    <row r="21" spans="1:101" s="17" customFormat="1" ht="21" x14ac:dyDescent="0.25">
      <c r="B21" s="23" t="s">
        <v>2</v>
      </c>
      <c r="C21" s="24"/>
      <c r="D21" s="24"/>
      <c r="E21" s="20"/>
      <c r="F21" s="20"/>
      <c r="G21" s="25"/>
      <c r="I21" s="20"/>
      <c r="U21" s="26"/>
      <c r="W21" s="26"/>
      <c r="Y21" s="26"/>
      <c r="AA21" s="26"/>
      <c r="AC21" s="26"/>
      <c r="AE21" s="26"/>
      <c r="AF21" s="26"/>
      <c r="AI21" s="19"/>
    </row>
    <row r="22" spans="1:101" s="2" customFormat="1" ht="15" customHeight="1" x14ac:dyDescent="0.2">
      <c r="A22" s="17"/>
      <c r="B22" s="60" t="s">
        <v>3</v>
      </c>
      <c r="C22" s="61" t="s">
        <v>4</v>
      </c>
      <c r="D22" s="61" t="s">
        <v>5</v>
      </c>
      <c r="E22" s="55" t="s">
        <v>6</v>
      </c>
      <c r="F22" s="56"/>
      <c r="G22" s="43" t="s">
        <v>7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32"/>
      <c r="V22" s="32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9"/>
      <c r="AL22" s="19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</row>
    <row r="23" spans="1:101" s="2" customFormat="1" x14ac:dyDescent="0.2">
      <c r="A23" s="17"/>
      <c r="B23" s="60"/>
      <c r="C23" s="61"/>
      <c r="D23" s="61"/>
      <c r="E23" s="9" t="s">
        <v>24</v>
      </c>
      <c r="F23" s="9" t="s">
        <v>25</v>
      </c>
      <c r="G23" s="44"/>
      <c r="H23" s="17"/>
      <c r="I23" s="42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32"/>
      <c r="V23" s="32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</row>
    <row r="24" spans="1:101" s="2" customFormat="1" x14ac:dyDescent="0.2">
      <c r="A24" s="17"/>
      <c r="B24" s="10" t="s">
        <v>8</v>
      </c>
      <c r="C24" s="10">
        <v>0</v>
      </c>
      <c r="D24" s="10">
        <v>5</v>
      </c>
      <c r="E24" s="39">
        <f t="shared" ref="E24:E30" si="2">F24/(1-$D$2)</f>
        <v>718.33333333333337</v>
      </c>
      <c r="F24" s="39">
        <f>F1</f>
        <v>538.75</v>
      </c>
      <c r="G24" s="11">
        <v>0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32"/>
      <c r="V24" s="32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9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</row>
    <row r="25" spans="1:101" s="2" customFormat="1" x14ac:dyDescent="0.2">
      <c r="A25" s="17"/>
      <c r="B25" s="10" t="s">
        <v>9</v>
      </c>
      <c r="C25" s="10">
        <v>6</v>
      </c>
      <c r="D25" s="10">
        <v>10</v>
      </c>
      <c r="E25" s="39">
        <f t="shared" si="2"/>
        <v>718.33333333333337</v>
      </c>
      <c r="F25" s="39">
        <f t="shared" ref="F25:F30" si="3">$F$24*(1-G25)</f>
        <v>538.75</v>
      </c>
      <c r="G25" s="11">
        <v>0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32"/>
      <c r="V25" s="32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9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</row>
    <row r="26" spans="1:101" s="2" customFormat="1" x14ac:dyDescent="0.2">
      <c r="A26" s="17"/>
      <c r="B26" s="10" t="s">
        <v>10</v>
      </c>
      <c r="C26" s="10">
        <v>11</v>
      </c>
      <c r="D26" s="10">
        <v>20</v>
      </c>
      <c r="E26" s="39">
        <f t="shared" si="2"/>
        <v>682.41666666666663</v>
      </c>
      <c r="F26" s="39">
        <f t="shared" si="3"/>
        <v>511.8125</v>
      </c>
      <c r="G26" s="12">
        <v>0.05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33"/>
      <c r="V26" s="33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9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</row>
    <row r="27" spans="1:101" s="2" customFormat="1" x14ac:dyDescent="0.2">
      <c r="A27" s="17"/>
      <c r="B27" s="10" t="s">
        <v>11</v>
      </c>
      <c r="C27" s="10">
        <v>21</v>
      </c>
      <c r="D27" s="10">
        <v>30</v>
      </c>
      <c r="E27" s="39">
        <f t="shared" si="2"/>
        <v>646.5</v>
      </c>
      <c r="F27" s="39">
        <f t="shared" si="3"/>
        <v>484.875</v>
      </c>
      <c r="G27" s="12">
        <v>0.1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33"/>
      <c r="V27" s="33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9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</row>
    <row r="28" spans="1:101" s="2" customFormat="1" x14ac:dyDescent="0.2">
      <c r="A28" s="17"/>
      <c r="B28" s="10" t="s">
        <v>12</v>
      </c>
      <c r="C28" s="10">
        <v>31</v>
      </c>
      <c r="D28" s="10">
        <v>40</v>
      </c>
      <c r="E28" s="39">
        <f t="shared" si="2"/>
        <v>610.58333333333337</v>
      </c>
      <c r="F28" s="39">
        <f t="shared" si="3"/>
        <v>457.9375</v>
      </c>
      <c r="G28" s="12">
        <v>0.15</v>
      </c>
      <c r="H28" s="17"/>
      <c r="I28" s="42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33"/>
      <c r="V28" s="33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</row>
    <row r="29" spans="1:101" s="2" customFormat="1" x14ac:dyDescent="0.2">
      <c r="A29" s="17"/>
      <c r="B29" s="10" t="s">
        <v>13</v>
      </c>
      <c r="C29" s="10">
        <v>41</v>
      </c>
      <c r="D29" s="10">
        <v>50</v>
      </c>
      <c r="E29" s="39">
        <f t="shared" si="2"/>
        <v>574.66666666666663</v>
      </c>
      <c r="F29" s="39">
        <f t="shared" si="3"/>
        <v>431</v>
      </c>
      <c r="G29" s="12">
        <v>0.2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33"/>
      <c r="V29" s="33"/>
      <c r="W29" s="17"/>
      <c r="X29" s="26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</row>
    <row r="30" spans="1:101" s="2" customFormat="1" x14ac:dyDescent="0.2">
      <c r="A30" s="17"/>
      <c r="B30" s="10" t="s">
        <v>14</v>
      </c>
      <c r="C30" s="13">
        <v>51</v>
      </c>
      <c r="D30" s="13">
        <v>1000</v>
      </c>
      <c r="E30" s="39">
        <f t="shared" si="2"/>
        <v>466.91666666666669</v>
      </c>
      <c r="F30" s="39">
        <f t="shared" si="3"/>
        <v>350.1875</v>
      </c>
      <c r="G30" s="14">
        <v>0.35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34"/>
      <c r="V30" s="34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</row>
    <row r="31" spans="1:101" s="17" customFormat="1" x14ac:dyDescent="0.2">
      <c r="B31" s="27" t="s">
        <v>15</v>
      </c>
      <c r="C31" s="28"/>
      <c r="D31" s="28"/>
      <c r="E31" s="29"/>
      <c r="F31" s="29"/>
      <c r="G31" s="30"/>
    </row>
    <row r="32" spans="1:101" s="17" customFormat="1" x14ac:dyDescent="0.2"/>
    <row r="33" s="17" customFormat="1" x14ac:dyDescent="0.2"/>
    <row r="34" s="17" customFormat="1" x14ac:dyDescent="0.2"/>
    <row r="35" s="17" customFormat="1" x14ac:dyDescent="0.2"/>
    <row r="36" s="17" customFormat="1" x14ac:dyDescent="0.2"/>
    <row r="37" s="17" customFormat="1" x14ac:dyDescent="0.2"/>
    <row r="38" s="17" customFormat="1" x14ac:dyDescent="0.2"/>
    <row r="39" s="17" customFormat="1" x14ac:dyDescent="0.2"/>
    <row r="40" s="17" customFormat="1" x14ac:dyDescent="0.2"/>
    <row r="41" s="17" customFormat="1" x14ac:dyDescent="0.2"/>
    <row r="42" s="17" customFormat="1" x14ac:dyDescent="0.2"/>
    <row r="43" s="17" customFormat="1" x14ac:dyDescent="0.2"/>
    <row r="44" s="17" customFormat="1" x14ac:dyDescent="0.2"/>
    <row r="45" s="17" customFormat="1" x14ac:dyDescent="0.2"/>
    <row r="46" s="17" customFormat="1" x14ac:dyDescent="0.2"/>
    <row r="47" s="17" customFormat="1" x14ac:dyDescent="0.2"/>
    <row r="48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</sheetData>
  <sheetProtection algorithmName="SHA-512" hashValue="li8iboStzyibXoai1n1HaMsoYG97JeBB/f7gTe6cYB4xeK0+VpusgxtAtbdxaPgTE9mvXov37/Ct5Tsgf0yZiA==" saltValue="n7tvW/Niman4OsVDejEkUw==" spinCount="100000" sheet="1" objects="1" scenarios="1"/>
  <mergeCells count="19">
    <mergeCell ref="B1:C1"/>
    <mergeCell ref="B2:C2"/>
    <mergeCell ref="B22:B23"/>
    <mergeCell ref="C22:C23"/>
    <mergeCell ref="D22:D23"/>
    <mergeCell ref="G22:G23"/>
    <mergeCell ref="B5:D5"/>
    <mergeCell ref="B7:B8"/>
    <mergeCell ref="C7:D8"/>
    <mergeCell ref="E7:F7"/>
    <mergeCell ref="E22:F22"/>
    <mergeCell ref="C15:D15"/>
    <mergeCell ref="C16:D16"/>
    <mergeCell ref="C9:D9"/>
    <mergeCell ref="C10:D10"/>
    <mergeCell ref="C11:D11"/>
    <mergeCell ref="C12:D12"/>
    <mergeCell ref="C13:D13"/>
    <mergeCell ref="C14:D14"/>
  </mergeCells>
  <pageMargins left="0.75000000000000011" right="0.75000000000000011" top="1" bottom="1" header="0.5" footer="0.5"/>
  <pageSetup paperSize="9" scale="84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Jaarlijks</vt:lpstr>
    </vt:vector>
  </TitlesOfParts>
  <Company>DGBC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Metz</dc:creator>
  <cp:lastModifiedBy>Microsoft Office User</cp:lastModifiedBy>
  <dcterms:created xsi:type="dcterms:W3CDTF">2018-06-08T07:23:09Z</dcterms:created>
  <dcterms:modified xsi:type="dcterms:W3CDTF">2019-11-07T16:39:56Z</dcterms:modified>
</cp:coreProperties>
</file>