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https://dgbcnl.sharepoint.com/sites/ontwikkelingenbeheer/Gedeelde documenten/01b NB WONINGEN sp/02 Ontwikkeling NB Woningen/01 BRL Nieuwbouw Woningen 2022/02 Uitwerking NBW/05 Water/"/>
    </mc:Choice>
  </mc:AlternateContent>
  <xr:revisionPtr revIDLastSave="2170" documentId="8_{1CA5A979-A0DE-A14B-BAE9-FE82889B0A79}" xr6:coauthVersionLast="47" xr6:coauthVersionMax="47" xr10:uidLastSave="{95F3F96D-F7DC-5E43-BDF2-A630D90EF999}"/>
  <workbookProtection workbookAlgorithmName="SHA-512" workbookHashValue="7K++XHWD933W6rqCINmlAgO6btGVKKMJAwC48+7foc1Ud+f1RQhOzmDFVF2dRTKVp4T8PI2ab2zO0LoIZeyOeQ==" workbookSaltValue="6hxz/mD9NQu+jzeya4B/rQ==" workbookSpinCount="100000" lockStructure="1"/>
  <bookViews>
    <workbookView xWindow="0" yWindow="500" windowWidth="42540" windowHeight="28300" activeTab="1" xr2:uid="{9F3F52CF-8632-114C-B858-1DDB52F7EA9E}"/>
  </bookViews>
  <sheets>
    <sheet name="Datablad" sheetId="1" state="hidden" r:id="rId1"/>
    <sheet name="WATERCALCULATOR" sheetId="2" r:id="rId2"/>
    <sheet name="Subcalculators" sheetId="3" r:id="rId3"/>
    <sheet name="Grijswater" sheetId="4" r:id="rId4"/>
    <sheet name="Hemelwater" sheetId="5" r:id="rId5"/>
  </sheets>
  <definedNames>
    <definedName name="_xlnm.Print_Area" localSheetId="2">Subcalculators!$A$1:$AJ$91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1" i="3" l="1"/>
  <c r="T72" i="3"/>
  <c r="T73" i="3"/>
  <c r="T74" i="3"/>
  <c r="T75" i="3"/>
  <c r="T76" i="3"/>
  <c r="T77" i="3"/>
  <c r="T78" i="3"/>
  <c r="T79" i="3"/>
  <c r="T80" i="3"/>
  <c r="T81" i="3"/>
  <c r="T82" i="3"/>
  <c r="F11" i="5"/>
  <c r="Q24" i="5"/>
  <c r="C11" i="5"/>
  <c r="K10" i="4"/>
  <c r="C10" i="4" a="1"/>
  <c r="C10" i="4" s="1"/>
  <c r="I10" i="4" s="1"/>
  <c r="K44" i="5"/>
  <c r="K33" i="5"/>
  <c r="K32" i="5"/>
  <c r="K31" i="5"/>
  <c r="K30" i="5"/>
  <c r="K29" i="5"/>
  <c r="K28" i="5"/>
  <c r="K27" i="5"/>
  <c r="K26" i="5"/>
  <c r="K25" i="5"/>
  <c r="K24" i="5"/>
  <c r="K23" i="5"/>
  <c r="K22" i="5"/>
  <c r="K21" i="5"/>
  <c r="K20" i="5"/>
  <c r="K19" i="5"/>
  <c r="V58" i="4"/>
  <c r="V57" i="4"/>
  <c r="V56" i="4"/>
  <c r="V55" i="4"/>
  <c r="V54" i="4"/>
  <c r="V53" i="4"/>
  <c r="V52" i="4"/>
  <c r="V51" i="4"/>
  <c r="V50" i="4"/>
  <c r="V49" i="4"/>
  <c r="V48" i="4"/>
  <c r="V47" i="4"/>
  <c r="V46" i="4"/>
  <c r="V45" i="4"/>
  <c r="V44" i="4"/>
  <c r="V32" i="4"/>
  <c r="V31" i="4"/>
  <c r="V30" i="4"/>
  <c r="V29" i="4"/>
  <c r="V28" i="4"/>
  <c r="V27" i="4"/>
  <c r="V26" i="4"/>
  <c r="V25" i="4"/>
  <c r="V24" i="4"/>
  <c r="V23" i="4"/>
  <c r="V22" i="4"/>
  <c r="V21" i="4"/>
  <c r="V20" i="4"/>
  <c r="V19" i="4"/>
  <c r="V18" i="4"/>
  <c r="Q23" i="5"/>
  <c r="Q25" i="5" s="1" a="1"/>
  <c r="Q25" i="5" s="1"/>
  <c r="K44" i="4"/>
  <c r="K45" i="4" s="1"/>
  <c r="K32" i="4"/>
  <c r="K31" i="4"/>
  <c r="K30" i="4"/>
  <c r="K29" i="4"/>
  <c r="K28" i="4"/>
  <c r="K27" i="4"/>
  <c r="K26" i="4"/>
  <c r="K25" i="4"/>
  <c r="K24" i="4"/>
  <c r="K23" i="4"/>
  <c r="K22" i="4"/>
  <c r="K21" i="4"/>
  <c r="K20" i="4"/>
  <c r="K19" i="4"/>
  <c r="K18" i="4"/>
  <c r="M85" i="3"/>
  <c r="C85" i="3"/>
  <c r="I86" i="3"/>
  <c r="I87" i="3" s="1"/>
  <c r="I82" i="3"/>
  <c r="I81" i="3"/>
  <c r="I80" i="3"/>
  <c r="I79" i="3"/>
  <c r="I78" i="3"/>
  <c r="I77" i="3"/>
  <c r="I76" i="3"/>
  <c r="I75" i="3"/>
  <c r="I74" i="3"/>
  <c r="I73" i="3"/>
  <c r="I72" i="3"/>
  <c r="I71" i="3"/>
  <c r="I70" i="3"/>
  <c r="I69" i="3"/>
  <c r="I68" i="3"/>
  <c r="I56" i="3"/>
  <c r="I55" i="3"/>
  <c r="I54" i="3"/>
  <c r="I53" i="3"/>
  <c r="I52" i="3"/>
  <c r="I51" i="3"/>
  <c r="I50" i="3"/>
  <c r="I49" i="3"/>
  <c r="I48" i="3"/>
  <c r="I47" i="3"/>
  <c r="I46" i="3"/>
  <c r="I45" i="3"/>
  <c r="I44" i="3"/>
  <c r="I43" i="3"/>
  <c r="I42" i="3"/>
  <c r="T56" i="3"/>
  <c r="T55" i="3"/>
  <c r="T54" i="3"/>
  <c r="T53" i="3"/>
  <c r="T52" i="3"/>
  <c r="T51" i="3"/>
  <c r="T50" i="3"/>
  <c r="T49" i="3"/>
  <c r="T48" i="3"/>
  <c r="T47" i="3"/>
  <c r="T46" i="3"/>
  <c r="T45" i="3"/>
  <c r="T44" i="3"/>
  <c r="I60" i="3"/>
  <c r="I61" i="3" s="1"/>
  <c r="C59" i="3"/>
  <c r="Y25" i="2" a="1"/>
  <c r="Y25" i="2" s="1"/>
  <c r="M32" i="3"/>
  <c r="C32" i="3"/>
  <c r="T33" i="3"/>
  <c r="T34" i="3" s="1"/>
  <c r="T29" i="3"/>
  <c r="T28" i="3"/>
  <c r="T27" i="3"/>
  <c r="T26" i="3"/>
  <c r="T25" i="3"/>
  <c r="T24" i="3"/>
  <c r="T23" i="3"/>
  <c r="T22" i="3"/>
  <c r="T21" i="3"/>
  <c r="T20" i="3"/>
  <c r="T19" i="3"/>
  <c r="T18" i="3"/>
  <c r="T17" i="3"/>
  <c r="T16" i="3"/>
  <c r="T15" i="3"/>
  <c r="I29" i="3"/>
  <c r="I28" i="3"/>
  <c r="I27" i="3"/>
  <c r="I26" i="3"/>
  <c r="I25" i="3"/>
  <c r="I24" i="3"/>
  <c r="I23" i="3"/>
  <c r="I22" i="3"/>
  <c r="I21" i="3"/>
  <c r="I20" i="3"/>
  <c r="I19" i="3"/>
  <c r="I18" i="3"/>
  <c r="I17" i="3"/>
  <c r="I16" i="3"/>
  <c r="I15" i="3"/>
  <c r="I33" i="3"/>
  <c r="I34" i="3" s="1"/>
  <c r="Y30" i="2" a="1"/>
  <c r="Y30" i="2" s="1"/>
  <c r="Y29" i="2" a="1"/>
  <c r="Y29" i="2" s="1"/>
  <c r="Y23" i="2" a="1"/>
  <c r="Y23" i="2" s="1"/>
  <c r="Y22" i="2" a="1"/>
  <c r="Y22" i="2" s="1"/>
  <c r="AA76" i="3"/>
  <c r="AA75" i="3"/>
  <c r="AA74" i="3"/>
  <c r="AA73" i="3"/>
  <c r="S83" i="3"/>
  <c r="T68" i="3"/>
  <c r="T70" i="3"/>
  <c r="T69" i="3"/>
  <c r="V82" i="3"/>
  <c r="V81" i="3"/>
  <c r="V80" i="3"/>
  <c r="V79" i="3"/>
  <c r="V78" i="3"/>
  <c r="V77" i="3"/>
  <c r="V76" i="3"/>
  <c r="V75" i="3"/>
  <c r="V74" i="3"/>
  <c r="V73" i="3"/>
  <c r="V72" i="3"/>
  <c r="V71" i="3"/>
  <c r="V70" i="3"/>
  <c r="V68" i="3"/>
  <c r="V69" i="3"/>
  <c r="Y21" i="2"/>
  <c r="Y20" i="2"/>
  <c r="Y19" i="2"/>
  <c r="Y18" i="2"/>
  <c r="Y17" i="2"/>
  <c r="Y16" i="2"/>
  <c r="Y15" i="2"/>
  <c r="Y33" i="5"/>
  <c r="Y32" i="5"/>
  <c r="Y31" i="5"/>
  <c r="Y30" i="5"/>
  <c r="Y29" i="5"/>
  <c r="Y28" i="5"/>
  <c r="Y27" i="5"/>
  <c r="Y26" i="5"/>
  <c r="Y25" i="5"/>
  <c r="Y24" i="5"/>
  <c r="Y23" i="5"/>
  <c r="Y22" i="5"/>
  <c r="Y21" i="5"/>
  <c r="Y20" i="5"/>
  <c r="Y19" i="5"/>
  <c r="Y34" i="5" s="1"/>
  <c r="K45" i="5"/>
  <c r="K38" i="5"/>
  <c r="I34" i="5"/>
  <c r="H33" i="5"/>
  <c r="H32" i="5"/>
  <c r="H31" i="5"/>
  <c r="H30" i="5"/>
  <c r="H29" i="5"/>
  <c r="H28" i="5"/>
  <c r="H27" i="5"/>
  <c r="H26" i="5"/>
  <c r="H25" i="5"/>
  <c r="H24" i="5"/>
  <c r="H23" i="5"/>
  <c r="H22" i="5"/>
  <c r="H21" i="5"/>
  <c r="H20" i="5"/>
  <c r="H19" i="5"/>
  <c r="V86" i="4"/>
  <c r="V88" i="4" s="1"/>
  <c r="T85" i="4"/>
  <c r="T59" i="4"/>
  <c r="T33" i="4"/>
  <c r="K37" i="4"/>
  <c r="I33" i="4"/>
  <c r="K35" i="4" s="1"/>
  <c r="H32" i="4"/>
  <c r="H31" i="4"/>
  <c r="H30" i="4"/>
  <c r="H29" i="4"/>
  <c r="H28" i="4"/>
  <c r="H27" i="4"/>
  <c r="H26" i="4"/>
  <c r="H25" i="4"/>
  <c r="H24" i="4"/>
  <c r="H23" i="4"/>
  <c r="H22" i="4"/>
  <c r="H21" i="4"/>
  <c r="H20" i="4"/>
  <c r="H19" i="4"/>
  <c r="H18" i="4"/>
  <c r="Y27" i="2"/>
  <c r="Y24" i="2"/>
  <c r="H83" i="3"/>
  <c r="R56" i="3"/>
  <c r="R55" i="3"/>
  <c r="R54" i="3"/>
  <c r="R53" i="3"/>
  <c r="R52" i="3"/>
  <c r="R51" i="3"/>
  <c r="R50" i="3"/>
  <c r="R49" i="3"/>
  <c r="R48" i="3"/>
  <c r="R47" i="3"/>
  <c r="R46" i="3"/>
  <c r="R45" i="3"/>
  <c r="R44" i="3"/>
  <c r="R43" i="3"/>
  <c r="T43" i="3" s="1"/>
  <c r="R42" i="3"/>
  <c r="T42" i="3" s="1"/>
  <c r="S57" i="3"/>
  <c r="S30" i="3"/>
  <c r="H57" i="3"/>
  <c r="H30" i="3"/>
  <c r="E6" i="1"/>
  <c r="H5" i="1"/>
  <c r="I5" i="1" s="1"/>
  <c r="I11" i="5" l="1"/>
  <c r="K35" i="5"/>
  <c r="K36" i="5" s="1"/>
  <c r="V60" i="4"/>
  <c r="V62" i="4" s="1"/>
  <c r="V34" i="4"/>
  <c r="V35" i="4" s="1"/>
  <c r="O10" i="4"/>
  <c r="K34" i="4"/>
  <c r="I84" i="3"/>
  <c r="T58" i="3"/>
  <c r="T59" i="3" s="1"/>
  <c r="I58" i="3"/>
  <c r="I59" i="3" s="1"/>
  <c r="T86" i="3"/>
  <c r="T87" i="3" s="1"/>
  <c r="I31" i="3"/>
  <c r="I32" i="3" s="1"/>
  <c r="T31" i="3"/>
  <c r="T84" i="3"/>
  <c r="V87" i="4"/>
  <c r="V61" i="4"/>
  <c r="Y28" i="2"/>
  <c r="Y32" i="2" s="1"/>
  <c r="E30" i="2" s="1" a="1"/>
  <c r="E30" i="2" s="1"/>
  <c r="C87" i="3" l="1"/>
  <c r="I85" i="3"/>
  <c r="C61" i="3"/>
  <c r="C34" i="3"/>
  <c r="T32" i="3"/>
  <c r="M34" i="3"/>
  <c r="T85" i="3"/>
  <c r="M8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<sst xmlns="http://schemas.openxmlformats.org/spreadsheetml/2006/main" count="443" uniqueCount="251">
  <si>
    <t>Benodigde velden:</t>
  </si>
  <si>
    <t>Eenheid</t>
  </si>
  <si>
    <t>Benchmark waterverbruikende voorzieningen:</t>
  </si>
  <si>
    <t>Gemiddeld aantal Liter per dag per persoon</t>
  </si>
  <si>
    <t>Aantal per dag</t>
  </si>
  <si>
    <t>Liter per keer</t>
  </si>
  <si>
    <t>Liter per minuut</t>
  </si>
  <si>
    <t>Aantal type woningen:</t>
  </si>
  <si>
    <t>WC - volledige spoeling</t>
  </si>
  <si>
    <t>keer</t>
  </si>
  <si>
    <t>Aantal woningen per type</t>
  </si>
  <si>
    <t>WC - gedeeltelijke spoeling</t>
  </si>
  <si>
    <t>Aantal per type met projectvoorzieningen</t>
  </si>
  <si>
    <t>Urinoir</t>
  </si>
  <si>
    <t>N/A</t>
  </si>
  <si>
    <t>Aantal per type zonder projectvoorzieningen</t>
  </si>
  <si>
    <t>Douche - 'totaal'</t>
  </si>
  <si>
    <t>Aantal slaapkamers (elk type)</t>
  </si>
  <si>
    <t>Bad</t>
  </si>
  <si>
    <t>Bad aanwezig?</t>
  </si>
  <si>
    <t>Keukenkraan</t>
  </si>
  <si>
    <t>Urinoir(s) aanwezig?</t>
  </si>
  <si>
    <t>Badkamerkraan</t>
  </si>
  <si>
    <t>Toiletkraan</t>
  </si>
  <si>
    <t xml:space="preserve">Vaatwasmachine </t>
  </si>
  <si>
    <t>Buitenkraan</t>
  </si>
  <si>
    <t>Bronnen:</t>
  </si>
  <si>
    <t>https://www.cbs.nl/nl-nl/longread/aanvullende-statistische-diensten/2022/watergebruik-thuis--wgt---2021?onepage=true#c-1--Inleiding</t>
  </si>
  <si>
    <t>https://www.vewin.nl/SiteCollectionDocuments/Publicaties/Cijfers/Vewin-Drinkwaterstatistieken-2022-NL-WEB.pdf</t>
  </si>
  <si>
    <t>Antwoordopties voor vragen bij watercalculator</t>
  </si>
  <si>
    <t>Nee</t>
  </si>
  <si>
    <t>Ja</t>
  </si>
  <si>
    <t>≤</t>
  </si>
  <si>
    <t>kleiner gelijk</t>
  </si>
  <si>
    <t>groter gelijk</t>
  </si>
  <si>
    <t>WAT 01 - Waterverbruik</t>
  </si>
  <si>
    <t>Versie:</t>
  </si>
  <si>
    <t>Omschrijving:</t>
  </si>
  <si>
    <t>1.0</t>
  </si>
  <si>
    <t>origineel</t>
  </si>
  <si>
    <t>Project:</t>
  </si>
  <si>
    <t>Registratienummer:</t>
  </si>
  <si>
    <t>Expert:</t>
  </si>
  <si>
    <t>Assessor:</t>
  </si>
  <si>
    <t>Datum:</t>
  </si>
  <si>
    <t>Handleiding watercalculator</t>
  </si>
  <si>
    <t>WATERCALCULATOR</t>
  </si>
  <si>
    <t>A</t>
  </si>
  <si>
    <t>B</t>
  </si>
  <si>
    <t>C</t>
  </si>
  <si>
    <t>D</t>
  </si>
  <si>
    <r>
      <rPr>
        <b/>
        <sz val="13"/>
        <color theme="1"/>
        <rFont val="Calibri"/>
        <family val="2"/>
        <scheme val="minor"/>
      </rPr>
      <t>De "Watercalculator"</t>
    </r>
    <r>
      <rPr>
        <sz val="13"/>
        <color theme="1"/>
        <rFont val="Calibri"/>
        <family val="2"/>
        <scheme val="minor"/>
      </rPr>
      <t xml:space="preserve">
Deze watercalculator berekent het waterverbruik van het gehele project in liters per persoon per dag (waarde "I"). Op basis van deze waarde wordt bepaald of punten kunnen worden behaald binnen credit WAT 01. Deze calculator is nadrukkelijk géén ontwerptool voor watervraag en afvoersystemen. 
</t>
    </r>
    <r>
      <rPr>
        <b/>
        <sz val="13"/>
        <color theme="1"/>
        <rFont val="Calibri"/>
        <family val="2"/>
        <scheme val="minor"/>
      </rPr>
      <t xml:space="preserve">Beoordeling van het gehele project
</t>
    </r>
    <r>
      <rPr>
        <sz val="13"/>
        <color theme="1"/>
        <rFont val="Calibri"/>
        <family val="2"/>
        <scheme val="minor"/>
      </rPr>
      <t xml:space="preserve">Deze calculator moet ingevuld worden voor het gehele project (en niet per woning). 
</t>
    </r>
    <r>
      <rPr>
        <b/>
        <sz val="13"/>
        <color theme="1"/>
        <rFont val="Calibri"/>
        <family val="2"/>
        <scheme val="minor"/>
      </rPr>
      <t xml:space="preserve">Hoe te gebruiken
</t>
    </r>
    <r>
      <rPr>
        <sz val="13"/>
        <color theme="1"/>
        <rFont val="Calibri"/>
        <family val="2"/>
        <scheme val="minor"/>
      </rPr>
      <t xml:space="preserve">- Beantwoord eerst de onderstaande vragen middels het pulldownmenu. De watercalculator zal dan alleen de relevante regels laten zien. 
- In de watercalculator dienen de capaciteiten of doorstroomdebieten te worden ingevuld voor alle aanwezig voorzieningen.
- Indien in het project verschillende type waterverbruikende voorzieningen voorkomen dient de gemiddelde capaciteit of doorstroomdebiet te worden bepaald. 
- Indien er één of meer woningen casco wordt opgeleverd en er dus geen specificatie bekend zijn van de waterverbruikende voorzieningen moeten voor deze woningen standaard waardes worden ingevuld. Zie het tabblad "subcalculators". 
- Gebruik om het gemiddelde te bepalen het tabblad "subcalculators". De gemiddelde waarde per voorziening  moet vervolgens in de calculator op dit tabblad worden ingevuld. 
- Indien er een grijs- en/of hemelwatersysteem wordt toegepast moeten ook die betreffende tabbladen worden gebruikt om het gemiddelde aandeel grijs- of hemelwater van het project te bepalen. Zowel het tabblad "grijswater" als het tabblad "hemelwater" geeft één uitkomst welke overgenomen moet worden in cel "F" of "G" 
- Let op: buitenkranen moeten niet meegenomen te worden in deze calculator. Er is een standaardwaarde voorzien. Ook badkranen moeten niet worden opgenomen. 
</t>
    </r>
  </si>
  <si>
    <t>Waterverbruikende voorziening</t>
  </si>
  <si>
    <t>Meeteenheid</t>
  </si>
  <si>
    <t>Capaciteit of doorstroom-debiet</t>
  </si>
  <si>
    <t>Gebruiksfactor</t>
  </si>
  <si>
    <t>Vaste waarde</t>
  </si>
  <si>
    <r>
      <t>Liters/persoon/dag 
= (</t>
    </r>
    <r>
      <rPr>
        <b/>
        <u/>
        <sz val="12"/>
        <color theme="1"/>
        <rFont val="Calibri (Hoofdtekst)"/>
      </rPr>
      <t>A</t>
    </r>
    <r>
      <rPr>
        <b/>
        <sz val="12"/>
        <color theme="1"/>
        <rFont val="Calibri"/>
        <family val="2"/>
        <scheme val="minor"/>
      </rPr>
      <t xml:space="preserve"> * </t>
    </r>
    <r>
      <rPr>
        <b/>
        <u/>
        <sz val="12"/>
        <color theme="1"/>
        <rFont val="Calibri (Hoofdtekst)"/>
      </rPr>
      <t>B</t>
    </r>
    <r>
      <rPr>
        <b/>
        <sz val="12"/>
        <color theme="1"/>
        <rFont val="Calibri"/>
        <family val="2"/>
        <scheme val="minor"/>
      </rPr>
      <t xml:space="preserve">) + </t>
    </r>
    <r>
      <rPr>
        <b/>
        <u/>
        <sz val="12"/>
        <color theme="1"/>
        <rFont val="Calibri (Hoofdtekst)"/>
      </rPr>
      <t>C</t>
    </r>
  </si>
  <si>
    <r>
      <rPr>
        <b/>
        <sz val="12"/>
        <color theme="1"/>
        <rFont val="Calibri"/>
        <family val="2"/>
        <scheme val="minor"/>
      </rPr>
      <t>WC's</t>
    </r>
    <r>
      <rPr>
        <sz val="12"/>
        <color theme="1"/>
        <rFont val="Calibri"/>
        <family val="2"/>
        <scheme val="minor"/>
      </rPr>
      <t xml:space="preserve"> (enkele spoeling)</t>
    </r>
  </si>
  <si>
    <t>Spoelvolume (liter)</t>
  </si>
  <si>
    <r>
      <rPr>
        <b/>
        <sz val="12"/>
        <color theme="1"/>
        <rFont val="Calibri"/>
        <family val="2"/>
        <scheme val="minor"/>
      </rPr>
      <t>WC's</t>
    </r>
    <r>
      <rPr>
        <sz val="12"/>
        <color theme="1"/>
        <rFont val="Calibri"/>
        <family val="2"/>
        <scheme val="minor"/>
      </rPr>
      <t xml:space="preserve"> (spoelkeuzeknop)</t>
    </r>
  </si>
  <si>
    <t>Spoelvolume grote spoeling (liter)</t>
  </si>
  <si>
    <t>Spoelvolume kleine spoeling (liter)</t>
  </si>
  <si>
    <r>
      <rPr>
        <b/>
        <sz val="12"/>
        <color theme="1"/>
        <rFont val="Calibri"/>
        <family val="2"/>
        <scheme val="minor"/>
      </rPr>
      <t>WC's</t>
    </r>
    <r>
      <rPr>
        <sz val="12"/>
        <color theme="1"/>
        <rFont val="Calibri"/>
        <family val="2"/>
        <scheme val="minor"/>
      </rPr>
      <t xml:space="preserve"> (Indien meerdere types)</t>
    </r>
  </si>
  <si>
    <t>Gemiddeld effectief spoelvolume (liter)</t>
  </si>
  <si>
    <r>
      <rPr>
        <b/>
        <sz val="12"/>
        <color theme="1"/>
        <rFont val="Calibri"/>
        <family val="2"/>
        <scheme val="minor"/>
      </rPr>
      <t xml:space="preserve">Kranen </t>
    </r>
    <r>
      <rPr>
        <sz val="12"/>
        <color theme="1"/>
        <rFont val="Calibri"/>
        <family val="2"/>
        <scheme val="minor"/>
      </rPr>
      <t xml:space="preserve">
(exlusief keukenkranen) </t>
    </r>
  </si>
  <si>
    <t>Debiet (liter/minuut)</t>
  </si>
  <si>
    <t>Keukenkranen</t>
  </si>
  <si>
    <r>
      <rPr>
        <b/>
        <sz val="12"/>
        <color theme="1"/>
        <rFont val="Calibri"/>
        <family val="2"/>
        <scheme val="minor"/>
      </rPr>
      <t xml:space="preserve">Douche </t>
    </r>
    <r>
      <rPr>
        <sz val="12"/>
        <color theme="1"/>
        <rFont val="Calibri"/>
        <family val="2"/>
        <scheme val="minor"/>
      </rPr>
      <t xml:space="preserve">
(indien enkel een douche aanwezig)</t>
    </r>
  </si>
  <si>
    <r>
      <rPr>
        <b/>
        <sz val="12"/>
        <color theme="1"/>
        <rFont val="Calibri"/>
        <family val="2"/>
        <scheme val="minor"/>
      </rPr>
      <t xml:space="preserve">Bad </t>
    </r>
    <r>
      <rPr>
        <sz val="12"/>
        <color theme="1"/>
        <rFont val="Calibri"/>
        <family val="2"/>
        <scheme val="minor"/>
      </rPr>
      <t xml:space="preserve">
(indien ook douche aanwezig)</t>
    </r>
  </si>
  <si>
    <t>Capaciteit tot overloop (liters)</t>
  </si>
  <si>
    <r>
      <t xml:space="preserve">Beantwoord de vragen middels het pulldownmenu        </t>
    </r>
    <r>
      <rPr>
        <b/>
        <sz val="16"/>
        <color theme="1"/>
        <rFont val="Calibri (Hoofdtekst)"/>
      </rPr>
      <t>↓</t>
    </r>
  </si>
  <si>
    <t>Legenda</t>
  </si>
  <si>
    <r>
      <rPr>
        <b/>
        <sz val="12"/>
        <color theme="1"/>
        <rFont val="Calibri"/>
        <family val="2"/>
        <scheme val="minor"/>
      </rPr>
      <t xml:space="preserve">Douche </t>
    </r>
    <r>
      <rPr>
        <sz val="12"/>
        <color theme="1"/>
        <rFont val="Calibri"/>
        <family val="2"/>
        <scheme val="minor"/>
      </rPr>
      <t xml:space="preserve">
(indien ook bad aanwezig)</t>
    </r>
  </si>
  <si>
    <t>Vraag 1:</t>
  </si>
  <si>
    <t>Wordt er in het project (een) bad(en) toegepast?</t>
  </si>
  <si>
    <t>In te vullen velden</t>
  </si>
  <si>
    <t>Vaatwasser</t>
  </si>
  <si>
    <t>Liters per couvert</t>
  </si>
  <si>
    <t>Vraag 2:</t>
  </si>
  <si>
    <t>Wordt er in het project grijswater opgevangen en hergebruikt?</t>
  </si>
  <si>
    <t>Vaste waarden/cellen</t>
  </si>
  <si>
    <t>Waterverzachter</t>
  </si>
  <si>
    <t>Liters/persoon/dag</t>
  </si>
  <si>
    <t>Vraag 3:</t>
  </si>
  <si>
    <t>Wordt er in het project hemelwater opgevangen en hergebruikt?</t>
  </si>
  <si>
    <t>Berekende waardes</t>
  </si>
  <si>
    <t>Wasmachine</t>
  </si>
  <si>
    <t>Liters per dag, vaste waarde</t>
  </si>
  <si>
    <t>Bron: CBS</t>
  </si>
  <si>
    <t>Vraag 4:</t>
  </si>
  <si>
    <t>Is er een waterverzachter aanwezig?</t>
  </si>
  <si>
    <t>Waarde uit andere berekening</t>
  </si>
  <si>
    <t>Gebruik buitenshuis</t>
  </si>
  <si>
    <t>Bron: Wevin, BRE</t>
  </si>
  <si>
    <t>E</t>
  </si>
  <si>
    <t>Totaal</t>
  </si>
  <si>
    <t>Totaal drinkwatergebruik
in Liters per persoon per dag</t>
  </si>
  <si>
    <t>F</t>
  </si>
  <si>
    <t>Aandeel grijswater</t>
  </si>
  <si>
    <t>Berekende waarde uit tabblad "grijswater"</t>
  </si>
  <si>
    <t>Aantal punten WAT 01</t>
  </si>
  <si>
    <t>&lt; 125 liter</t>
  </si>
  <si>
    <t>1 punt</t>
  </si>
  <si>
    <t>G</t>
  </si>
  <si>
    <t>Aandeel hemelwater</t>
  </si>
  <si>
    <t>Berekende waarde uit tabblad "hemelwater"</t>
  </si>
  <si>
    <t>&lt; 100 liter</t>
  </si>
  <si>
    <t>2 punten</t>
  </si>
  <si>
    <t>H</t>
  </si>
  <si>
    <t>Normalisatiefactor</t>
  </si>
  <si>
    <t>&lt; 75 liter</t>
  </si>
  <si>
    <t>3 punten</t>
  </si>
  <si>
    <t>I</t>
  </si>
  <si>
    <r>
      <rPr>
        <b/>
        <sz val="12"/>
        <color theme="1"/>
        <rFont val="Calibri"/>
        <family val="2"/>
        <scheme val="minor"/>
      </rPr>
      <t>Totaal</t>
    </r>
    <r>
      <rPr>
        <sz val="12"/>
        <color theme="1"/>
        <rFont val="Calibri"/>
        <family val="2"/>
        <scheme val="minor"/>
      </rPr>
      <t xml:space="preserve"> 
((</t>
    </r>
    <r>
      <rPr>
        <u/>
        <sz val="12"/>
        <color theme="1"/>
        <rFont val="Calibri (Hoofdtekst)"/>
      </rPr>
      <t>E</t>
    </r>
    <r>
      <rPr>
        <sz val="12"/>
        <color theme="1"/>
        <rFont val="Calibri"/>
        <family val="2"/>
        <scheme val="minor"/>
      </rPr>
      <t xml:space="preserve"> - </t>
    </r>
    <r>
      <rPr>
        <u/>
        <sz val="12"/>
        <color theme="1"/>
        <rFont val="Calibri (Hoofdtekst)"/>
      </rPr>
      <t>F</t>
    </r>
    <r>
      <rPr>
        <sz val="12"/>
        <color theme="1"/>
        <rFont val="Calibri (Hoofdtekst)"/>
      </rPr>
      <t xml:space="preserve"> - </t>
    </r>
    <r>
      <rPr>
        <u/>
        <sz val="12"/>
        <color theme="1"/>
        <rFont val="Calibri (Hoofdtekst)"/>
      </rPr>
      <t>G</t>
    </r>
    <r>
      <rPr>
        <sz val="12"/>
        <color theme="1"/>
        <rFont val="Calibri"/>
        <family val="2"/>
        <scheme val="minor"/>
      </rPr>
      <t xml:space="preserve">) * </t>
    </r>
    <r>
      <rPr>
        <u/>
        <sz val="12"/>
        <color theme="1"/>
        <rFont val="Calibri (Hoofdtekst)"/>
      </rPr>
      <t>H</t>
    </r>
    <r>
      <rPr>
        <sz val="12"/>
        <color theme="1"/>
        <rFont val="Calibri"/>
        <family val="2"/>
        <scheme val="minor"/>
      </rPr>
      <t xml:space="preserve">)  </t>
    </r>
  </si>
  <si>
    <t>Mits aan alle criteria is voldaan.</t>
  </si>
  <si>
    <t>SUBCALCULATOREN</t>
  </si>
  <si>
    <r>
      <t xml:space="preserve">Standaard waardes indien voorzieningen niet bekend:
</t>
    </r>
    <r>
      <rPr>
        <sz val="12"/>
        <color theme="1"/>
        <rFont val="Calibri"/>
        <family val="2"/>
        <scheme val="minor"/>
      </rPr>
      <t>Indien het project één of meerdere woningen bevat waarvan de specificaties van de waterverbruikende voorzieningen niet bekend zijn (omdat bijv. de kopers afzien van de projectkeuken en -badkamer) moeten voor die woningen standaard verbruikswaardes worden opgenomen.</t>
    </r>
    <r>
      <rPr>
        <b/>
        <sz val="12"/>
        <color theme="1"/>
        <rFont val="Calibri"/>
        <family val="2"/>
        <scheme val="minor"/>
      </rPr>
      <t xml:space="preserve"> </t>
    </r>
    <r>
      <rPr>
        <sz val="12"/>
        <color theme="1"/>
        <rFont val="Calibri"/>
        <family val="2"/>
        <scheme val="minor"/>
      </rPr>
      <t xml:space="preserve">Deze waardes zijn:
</t>
    </r>
    <r>
      <rPr>
        <b/>
        <sz val="12"/>
        <color theme="1"/>
        <rFont val="Calibri"/>
        <family val="2"/>
        <scheme val="minor"/>
      </rPr>
      <t>WC's</t>
    </r>
    <r>
      <rPr>
        <sz val="12"/>
        <color theme="1"/>
        <rFont val="Calibri"/>
        <family val="2"/>
        <scheme val="minor"/>
      </rPr>
      <t xml:space="preserve">: grote spoeling: 6 liter, kleine spoeling: 3 liter
</t>
    </r>
    <r>
      <rPr>
        <b/>
        <sz val="12"/>
        <color theme="1"/>
        <rFont val="Calibri"/>
        <family val="2"/>
        <scheme val="minor"/>
      </rPr>
      <t>Kranen</t>
    </r>
    <r>
      <rPr>
        <sz val="12"/>
        <color theme="1"/>
        <rFont val="Calibri"/>
        <family val="2"/>
        <scheme val="minor"/>
      </rPr>
      <t xml:space="preserve">: 7 liter/minuut
</t>
    </r>
    <r>
      <rPr>
        <b/>
        <sz val="12"/>
        <color theme="1"/>
        <rFont val="Calibri"/>
        <family val="2"/>
        <scheme val="minor"/>
      </rPr>
      <t>Keukenkranen</t>
    </r>
    <r>
      <rPr>
        <sz val="12"/>
        <color theme="1"/>
        <rFont val="Calibri"/>
        <family val="2"/>
        <scheme val="minor"/>
      </rPr>
      <t xml:space="preserve">: 15 liter/minuut 
</t>
    </r>
    <r>
      <rPr>
        <b/>
        <sz val="12"/>
        <color theme="1"/>
        <rFont val="Calibri"/>
        <family val="2"/>
        <scheme val="minor"/>
      </rPr>
      <t>Douches</t>
    </r>
    <r>
      <rPr>
        <sz val="12"/>
        <color theme="1"/>
        <rFont val="Calibri"/>
        <family val="2"/>
        <scheme val="minor"/>
      </rPr>
      <t xml:space="preserve">: 16 liter/minuut
</t>
    </r>
    <r>
      <rPr>
        <b/>
        <sz val="12"/>
        <color theme="1"/>
        <rFont val="Calibri"/>
        <family val="2"/>
        <scheme val="minor"/>
      </rPr>
      <t>Baden</t>
    </r>
    <r>
      <rPr>
        <sz val="12"/>
        <color theme="1"/>
        <rFont val="Calibri"/>
        <family val="2"/>
        <scheme val="minor"/>
      </rPr>
      <t xml:space="preserve">: 200 liter (moet worden opgenomen als de installatie voldoende capaciteit heeft voor een bad)
</t>
    </r>
    <r>
      <rPr>
        <b/>
        <sz val="12"/>
        <color theme="1"/>
        <rFont val="Calibri"/>
        <family val="2"/>
        <scheme val="minor"/>
      </rPr>
      <t>Vaatwasser</t>
    </r>
    <r>
      <rPr>
        <sz val="12"/>
        <color theme="1"/>
        <rFont val="Calibri"/>
        <family val="2"/>
        <scheme val="minor"/>
      </rPr>
      <t>: 1,25 liter per couvert</t>
    </r>
  </si>
  <si>
    <t>S.1. Meerdere type kranen (excl. Keukenkranen)</t>
  </si>
  <si>
    <t>S.2. Meerdere type keukenkranen</t>
  </si>
  <si>
    <t>Technische specificaties voor watertoestellen</t>
  </si>
  <si>
    <t>Kraan</t>
  </si>
  <si>
    <t>Merk/Type</t>
  </si>
  <si>
    <t>Doorstroom-debiet 
(liter/minuut)</t>
  </si>
  <si>
    <t>Aantal</t>
  </si>
  <si>
    <r>
      <rPr>
        <b/>
        <sz val="12"/>
        <color theme="1"/>
        <rFont val="Calibri"/>
        <family val="2"/>
        <scheme val="minor"/>
      </rPr>
      <t>Totaal</t>
    </r>
    <r>
      <rPr>
        <sz val="12"/>
        <color theme="1"/>
        <rFont val="Calibri"/>
        <family val="2"/>
        <scheme val="minor"/>
      </rPr>
      <t xml:space="preserve">
(A * B)</t>
    </r>
  </si>
  <si>
    <t>Het debiet wordt geregistreerd bij de standaardreferentiedruk 3-0/+ 0,2 bar of 0,1-0/+ 0,02 bar voor tot lage druk beperkte producten.</t>
  </si>
  <si>
    <t>Het debiet bij de onderdruk 1,5-0/+ 0,2 bar bedraagt ≥ 60 % van het maximaal beschikbare debiet.</t>
  </si>
  <si>
    <t>Voor mengdouches bedraagt de referentietemperatuur 38 ± 1 ̊C.</t>
  </si>
  <si>
    <t>Wanneer de stroom lager moet zijn dan 6 l/min, voldoet dit aan de regel van punt 2.</t>
  </si>
  <si>
    <t>Voor kranen wordt de procedure van punt 10.2.3 van EN 200 gevolgd, met de volgende uitzonderingen:</t>
  </si>
  <si>
    <t>a</t>
  </si>
  <si>
    <t>voor kranen die niet beperkt zijn tot uitsluitend lagedruktoepassingen: oefen een druk van 3-0/+ 0,2 bar uit op zowel de warme als de koude inlaat;</t>
  </si>
  <si>
    <t>b</t>
  </si>
  <si>
    <t>voor kranen die beperkt zijn tot uitsluitend lagedruktoepassingen: oefen een druk van 0,4- 0/+ 0,02 bar uit op zowel de warme als de koude inlaat en open de stroomregeling volledig.</t>
  </si>
  <si>
    <t>Totaal aantal kranen</t>
  </si>
  <si>
    <t>EN 200 “Sanitaire kranen – Tapkranen en mengkranen voor leidingwaterinstallaties type 1 en type 2 – Algemene technische specificatie”; 
En 816 “Sanitaire kranen – Zelfsluitende kranen PN 10”;
EN 817 “Sanitaire kranen – Mechanisch instelbare mengkranen (PN10) – Algemene technische eisen”;
EN 1111 “Sanitaire kranen en hulpstukken – Thermostatische mengkranen (PN 10) – Algemene technische eisen”; 
EN 1112 “Sanitaire kranen – Douchekoppen voor sanitaire kranen voor leidingwaterinstallaties type 1 en type 2 – Algemene technische eisen”;
EN 1113 “Sanitaire kranen – Doucheslangen voor sanitaire kranen voor leidingwaterinstallaties type 1 en type 2 – Algemene technische eisen”, waaronder een methode voor het testen van de buigvastheid van de slang;
EN 1287 “Sanitaire kranen – Thermostatische mengkranen voor lagedruktoepassingen – Algemene technische specificaties”;
EN 15091 “Sanitary tapware – Electronic opening and closing sanitary tapware”</t>
  </si>
  <si>
    <r>
      <rPr>
        <b/>
        <sz val="12"/>
        <color theme="1"/>
        <rFont val="Calibri"/>
        <family val="2"/>
        <scheme val="minor"/>
      </rPr>
      <t>Totaal</t>
    </r>
    <r>
      <rPr>
        <sz val="12"/>
        <color theme="1"/>
        <rFont val="Calibri"/>
        <family val="2"/>
        <scheme val="minor"/>
      </rPr>
      <t xml:space="preserve">
(som van totale per kraan)</t>
    </r>
  </si>
  <si>
    <r>
      <rPr>
        <b/>
        <sz val="12"/>
        <color theme="1"/>
        <rFont val="Calibri"/>
        <family val="2"/>
        <scheme val="minor"/>
      </rPr>
      <t>Gemiddeld doorstroomdebiet</t>
    </r>
    <r>
      <rPr>
        <sz val="12"/>
        <color theme="1"/>
        <rFont val="Calibri"/>
        <family val="2"/>
        <scheme val="minor"/>
      </rPr>
      <t xml:space="preserve">
(E / D)</t>
    </r>
  </si>
  <si>
    <r>
      <rPr>
        <b/>
        <sz val="12"/>
        <color theme="1"/>
        <rFont val="Calibri"/>
        <family val="2"/>
        <scheme val="minor"/>
      </rPr>
      <t>Over te nemen waarde in "WATERCALCULATOR"</t>
    </r>
    <r>
      <rPr>
        <sz val="12"/>
        <color theme="1"/>
        <rFont val="Calibri"/>
        <family val="2"/>
        <scheme val="minor"/>
      </rPr>
      <t xml:space="preserve">
(Hoogste waarde: F of H)</t>
    </r>
  </si>
  <si>
    <t>Hoogst aanwezige doorstroomdebiet</t>
  </si>
  <si>
    <r>
      <rPr>
        <b/>
        <sz val="12"/>
        <color theme="1"/>
        <rFont val="Calibri"/>
        <family val="2"/>
        <scheme val="minor"/>
      </rPr>
      <t>Proportionele doorstroomdebiet</t>
    </r>
    <r>
      <rPr>
        <sz val="12"/>
        <color theme="1"/>
        <rFont val="Calibri"/>
        <family val="2"/>
        <scheme val="minor"/>
      </rPr>
      <t xml:space="preserve">
(G * 0,7)</t>
    </r>
  </si>
  <si>
    <t>S.3. Meerdere type douches</t>
  </si>
  <si>
    <t>S.4. Meerdere type WC's</t>
  </si>
  <si>
    <t>Douche</t>
  </si>
  <si>
    <t>WC</t>
  </si>
  <si>
    <r>
      <rPr>
        <b/>
        <sz val="12"/>
        <color theme="1"/>
        <rFont val="Calibri"/>
        <family val="2"/>
        <scheme val="minor"/>
      </rPr>
      <t>Grote spoeling</t>
    </r>
    <r>
      <rPr>
        <sz val="12"/>
        <color theme="1"/>
        <rFont val="Calibri"/>
        <family val="2"/>
        <scheme val="minor"/>
      </rPr>
      <t xml:space="preserve">
(liter)</t>
    </r>
  </si>
  <si>
    <r>
      <rPr>
        <b/>
        <sz val="12"/>
        <color theme="1"/>
        <rFont val="Calibri"/>
        <family val="2"/>
        <scheme val="minor"/>
      </rPr>
      <t>Kleine spoeling</t>
    </r>
    <r>
      <rPr>
        <sz val="12"/>
        <color theme="1"/>
        <rFont val="Calibri"/>
        <family val="2"/>
        <scheme val="minor"/>
      </rPr>
      <t xml:space="preserve">
(liter)</t>
    </r>
  </si>
  <si>
    <r>
      <rPr>
        <b/>
        <sz val="12"/>
        <color theme="1"/>
        <rFont val="Calibri"/>
        <family val="2"/>
        <scheme val="minor"/>
      </rPr>
      <t xml:space="preserve">Effectief spoelvolume </t>
    </r>
    <r>
      <rPr>
        <sz val="12"/>
        <color theme="1"/>
        <rFont val="Calibri"/>
        <family val="2"/>
        <scheme val="minor"/>
      </rPr>
      <t>(liters)</t>
    </r>
  </si>
  <si>
    <t>Aantal wc's van dit type</t>
  </si>
  <si>
    <r>
      <rPr>
        <b/>
        <sz val="12"/>
        <color theme="1"/>
        <rFont val="Calibri"/>
        <family val="2"/>
        <scheme val="minor"/>
      </rPr>
      <t>Totaal</t>
    </r>
    <r>
      <rPr>
        <sz val="12"/>
        <color theme="1"/>
        <rFont val="Calibri"/>
        <family val="2"/>
        <scheme val="minor"/>
      </rPr>
      <t xml:space="preserve">
(C * D)</t>
    </r>
  </si>
  <si>
    <t>Totaal aantal douches</t>
  </si>
  <si>
    <t>Totaal aantal wc's</t>
  </si>
  <si>
    <r>
      <rPr>
        <b/>
        <sz val="12"/>
        <color theme="1"/>
        <rFont val="Calibri"/>
        <family val="2"/>
        <scheme val="minor"/>
      </rPr>
      <t>Totaal</t>
    </r>
    <r>
      <rPr>
        <sz val="12"/>
        <color theme="1"/>
        <rFont val="Calibri"/>
        <family val="2"/>
        <scheme val="minor"/>
      </rPr>
      <t xml:space="preserve">
(som van totale per WC)</t>
    </r>
  </si>
  <si>
    <r>
      <rPr>
        <b/>
        <sz val="12"/>
        <color theme="1"/>
        <rFont val="Calibri"/>
        <family val="2"/>
        <scheme val="minor"/>
      </rPr>
      <t>Gemiddeld effectief spoelvolume</t>
    </r>
    <r>
      <rPr>
        <sz val="12"/>
        <color theme="1"/>
        <rFont val="Calibri"/>
        <family val="2"/>
        <scheme val="minor"/>
      </rPr>
      <t xml:space="preserve">
(G / F)</t>
    </r>
  </si>
  <si>
    <r>
      <t xml:space="preserve">        Waarde overnemen in WATERCALCULATOR </t>
    </r>
    <r>
      <rPr>
        <i/>
        <sz val="18"/>
        <color theme="1"/>
        <rFont val="Calibri (Hoofdtekst)"/>
      </rPr>
      <t>↑</t>
    </r>
  </si>
  <si>
    <t>S.5. Meerdere type baden</t>
  </si>
  <si>
    <t>S.6. Meerdere type vaatwassers</t>
  </si>
  <si>
    <t>#</t>
  </si>
  <si>
    <t>Liters per vaatwas-beurt</t>
  </si>
  <si>
    <t>Aantal couverts</t>
  </si>
  <si>
    <t>Aantal vaatwassers</t>
  </si>
  <si>
    <r>
      <rPr>
        <b/>
        <sz val="12"/>
        <color theme="1"/>
        <rFont val="Calibri"/>
        <family val="2"/>
        <scheme val="minor"/>
      </rPr>
      <t>Totaal</t>
    </r>
    <r>
      <rPr>
        <sz val="12"/>
        <color theme="1"/>
        <rFont val="Calibri"/>
        <family val="2"/>
        <scheme val="minor"/>
      </rPr>
      <t xml:space="preserve">
(B * C)</t>
    </r>
  </si>
  <si>
    <t>Ecodesign richtlijnen:</t>
  </si>
  <si>
    <t>Totaal aantal baden</t>
  </si>
  <si>
    <t>Totaal aantal</t>
  </si>
  <si>
    <r>
      <rPr>
        <b/>
        <sz val="12"/>
        <color theme="1"/>
        <rFont val="Calibri"/>
        <family val="2"/>
        <scheme val="minor"/>
      </rPr>
      <t>Totaal</t>
    </r>
    <r>
      <rPr>
        <sz val="12"/>
        <color theme="1"/>
        <rFont val="Calibri"/>
        <family val="2"/>
        <scheme val="minor"/>
      </rPr>
      <t xml:space="preserve">
(som van totale per bad)</t>
    </r>
  </si>
  <si>
    <r>
      <rPr>
        <b/>
        <sz val="12"/>
        <color theme="1"/>
        <rFont val="Calibri"/>
        <family val="2"/>
        <scheme val="minor"/>
      </rPr>
      <t>Totaal</t>
    </r>
    <r>
      <rPr>
        <sz val="12"/>
        <color theme="1"/>
        <rFont val="Calibri"/>
        <family val="2"/>
        <scheme val="minor"/>
      </rPr>
      <t xml:space="preserve">
(som van totale per vaatwasser)</t>
    </r>
  </si>
  <si>
    <r>
      <rPr>
        <b/>
        <sz val="12"/>
        <color theme="1"/>
        <rFont val="Calibri"/>
        <family val="2"/>
        <scheme val="minor"/>
      </rPr>
      <t>Gemiddelde capaciteit</t>
    </r>
    <r>
      <rPr>
        <sz val="12"/>
        <color theme="1"/>
        <rFont val="Calibri"/>
        <family val="2"/>
        <scheme val="minor"/>
      </rPr>
      <t xml:space="preserve">
(E / D)</t>
    </r>
  </si>
  <si>
    <r>
      <rPr>
        <b/>
        <sz val="12"/>
        <color theme="1"/>
        <rFont val="Calibri"/>
        <family val="2"/>
        <scheme val="minor"/>
      </rPr>
      <t>Gemiddeld verbruik per couvert</t>
    </r>
    <r>
      <rPr>
        <sz val="12"/>
        <color theme="1"/>
        <rFont val="Calibri"/>
        <family val="2"/>
        <scheme val="minor"/>
      </rPr>
      <t xml:space="preserve">
(F / E)</t>
    </r>
  </si>
  <si>
    <t>Hoogst aanwezige capaciteit</t>
  </si>
  <si>
    <t>Hoogst aanwezige verbruik</t>
  </si>
  <si>
    <r>
      <rPr>
        <b/>
        <sz val="12"/>
        <color theme="1"/>
        <rFont val="Calibri"/>
        <family val="2"/>
        <scheme val="minor"/>
      </rPr>
      <t>Proportionele verbruik</t>
    </r>
    <r>
      <rPr>
        <sz val="12"/>
        <color theme="1"/>
        <rFont val="Calibri"/>
        <family val="2"/>
        <scheme val="minor"/>
      </rPr>
      <t xml:space="preserve">
(H * 0,7)</t>
    </r>
  </si>
  <si>
    <t>Grijswater(her)gebruik</t>
  </si>
  <si>
    <t xml:space="preserve">Gebruik dit blad alleen als (één van) de woningen een grijswatersysteem heeft. </t>
  </si>
  <si>
    <t xml:space="preserve">In dit blad kun je aangeven of en hoeveel wc's en wasmachines zijn aangesloten op een grijswatersysteem (grijswatervraag)  en hoeveel douches, kranen en baden kunnen voorzien in grijswater (grijswater aanbod). </t>
  </si>
  <si>
    <r>
      <t xml:space="preserve">Grijswater beschikbaar voor hergebruik: (liters/persoon/dag)
</t>
    </r>
    <r>
      <rPr>
        <sz val="12"/>
        <color theme="1"/>
        <rFont val="Calibri"/>
        <family val="2"/>
        <scheme val="minor"/>
      </rPr>
      <t xml:space="preserve">= (G.A.1 G) + (G.A.2. G of F) + (G.A.3. G) </t>
    </r>
  </si>
  <si>
    <r>
      <t xml:space="preserve">Percentage beschikbaar voor hergebruik? (efficientie grijswatersysteem) (o.b.v. specificaties grijswatersysteem)
</t>
    </r>
    <r>
      <rPr>
        <sz val="12"/>
        <color theme="1"/>
        <rFont val="Calibri"/>
        <family val="2"/>
        <scheme val="minor"/>
      </rPr>
      <t>%</t>
    </r>
  </si>
  <si>
    <r>
      <t>Beschikbaar grijswater voor hergebruik</t>
    </r>
    <r>
      <rPr>
        <sz val="12"/>
        <color theme="1"/>
        <rFont val="Calibri"/>
        <family val="2"/>
        <scheme val="minor"/>
      </rPr>
      <t xml:space="preserve">
= A * B</t>
    </r>
  </si>
  <si>
    <r>
      <t xml:space="preserve">Grijswatervraag (liters/persoon/dag)
</t>
    </r>
    <r>
      <rPr>
        <sz val="12"/>
        <color theme="1"/>
        <rFont val="Calibri"/>
        <family val="2"/>
        <scheme val="minor"/>
      </rPr>
      <t>=(G.V.1 I) + (G.V.2. E)</t>
    </r>
  </si>
  <si>
    <r>
      <t xml:space="preserve">Grijswater besparing
</t>
    </r>
    <r>
      <rPr>
        <sz val="12"/>
        <color theme="1"/>
        <rFont val="Calibri"/>
        <family val="2"/>
        <scheme val="minor"/>
      </rPr>
      <t>(Als C groter dan D, dan E=D, anders E=C)</t>
    </r>
  </si>
  <si>
    <t xml:space="preserve">Deze waarde moet ingevuld worden </t>
  </si>
  <si>
    <t>Deze waarde wordt overgenomen 
in het tabblad WATERCALCULATOR</t>
  </si>
  <si>
    <t>GRIJSWATERVRAAG</t>
  </si>
  <si>
    <t>GRIJSWATER AANBOD</t>
  </si>
  <si>
    <t>G.V.1. Grijswatervraag WC's</t>
  </si>
  <si>
    <t>G.A.1 Grijswateraanbod kranen (alle)</t>
  </si>
  <si>
    <t>Totaal Aantal WC's</t>
  </si>
  <si>
    <t>Aantal 
aangesloten op Grijswatersysteem</t>
  </si>
  <si>
    <r>
      <rPr>
        <b/>
        <sz val="12"/>
        <color theme="1"/>
        <rFont val="Calibri"/>
        <family val="2"/>
        <scheme val="minor"/>
      </rPr>
      <t>Totale grijswater-vraag WC's</t>
    </r>
    <r>
      <rPr>
        <sz val="12"/>
        <color theme="1"/>
        <rFont val="Calibri"/>
        <family val="2"/>
        <scheme val="minor"/>
      </rPr>
      <t xml:space="preserve">
(C * E)</t>
    </r>
  </si>
  <si>
    <r>
      <rPr>
        <b/>
        <sz val="12"/>
        <color theme="1"/>
        <rFont val="Calibri"/>
        <family val="2"/>
        <scheme val="minor"/>
      </rPr>
      <t xml:space="preserve">Doorstroom-debiet </t>
    </r>
    <r>
      <rPr>
        <sz val="12"/>
        <color theme="1"/>
        <rFont val="Calibri"/>
        <family val="2"/>
        <scheme val="minor"/>
      </rPr>
      <t xml:space="preserve">
(liter/minuut)</t>
    </r>
  </si>
  <si>
    <t>Aantal aangesloten op grijswateropvang</t>
  </si>
  <si>
    <r>
      <rPr>
        <b/>
        <sz val="12"/>
        <color theme="1"/>
        <rFont val="Calibri"/>
        <family val="2"/>
        <scheme val="minor"/>
      </rPr>
      <t>Grijswater aanbod</t>
    </r>
    <r>
      <rPr>
        <sz val="12"/>
        <color theme="1"/>
        <rFont val="Calibri"/>
        <family val="2"/>
        <scheme val="minor"/>
      </rPr>
      <t xml:space="preserve">
(A * C)</t>
    </r>
  </si>
  <si>
    <r>
      <rPr>
        <b/>
        <sz val="12"/>
        <color theme="1"/>
        <rFont val="Calibri"/>
        <family val="2"/>
        <scheme val="minor"/>
      </rPr>
      <t xml:space="preserve">Totaal grijswatervraag </t>
    </r>
    <r>
      <rPr>
        <sz val="12"/>
        <color theme="1"/>
        <rFont val="Calibri"/>
        <family val="2"/>
        <scheme val="minor"/>
      </rPr>
      <t xml:space="preserve">
(som van F)</t>
    </r>
  </si>
  <si>
    <r>
      <rPr>
        <b/>
        <sz val="12"/>
        <color theme="1"/>
        <rFont val="Calibri"/>
        <family val="2"/>
        <scheme val="minor"/>
      </rPr>
      <t>Totaal grijswateraanbod kranen</t>
    </r>
    <r>
      <rPr>
        <sz val="12"/>
        <color theme="1"/>
        <rFont val="Calibri"/>
        <family val="2"/>
        <scheme val="minor"/>
      </rPr>
      <t xml:space="preserve">
(som van D)</t>
    </r>
  </si>
  <si>
    <r>
      <rPr>
        <b/>
        <sz val="12"/>
        <color theme="1"/>
        <rFont val="Calibri"/>
        <family val="2"/>
        <scheme val="minor"/>
      </rPr>
      <t>Gemiddelde grijswatervraag WC's</t>
    </r>
    <r>
      <rPr>
        <sz val="12"/>
        <color theme="1"/>
        <rFont val="Calibri"/>
        <family val="2"/>
        <scheme val="minor"/>
      </rPr>
      <t xml:space="preserve">
( H / G * 4,42)</t>
    </r>
  </si>
  <si>
    <r>
      <rPr>
        <b/>
        <sz val="12"/>
        <color theme="1"/>
        <rFont val="Calibri"/>
        <family val="2"/>
        <scheme val="minor"/>
      </rPr>
      <t>Gemiddelde grijswater aanbod van kranen</t>
    </r>
    <r>
      <rPr>
        <sz val="12"/>
        <color theme="1"/>
        <rFont val="Calibri"/>
        <family val="2"/>
        <scheme val="minor"/>
      </rPr>
      <t xml:space="preserve">
= ((F / E) * 1,58 + 1,58)</t>
    </r>
  </si>
  <si>
    <t>G.V.2. Grijswatervraag wasmachine</t>
  </si>
  <si>
    <t>G.A.2 Grijswateraanbod douches</t>
  </si>
  <si>
    <t>Vaste waarde watervraag wasmachine</t>
  </si>
  <si>
    <t>Liter/persoon/ dag</t>
  </si>
  <si>
    <t>Totaal aantal wasmachines</t>
  </si>
  <si>
    <r>
      <rPr>
        <b/>
        <sz val="12"/>
        <color theme="1"/>
        <rFont val="Calibri"/>
        <family val="2"/>
        <scheme val="minor"/>
      </rPr>
      <t>Totale grijswater-vraag wasmachine's</t>
    </r>
    <r>
      <rPr>
        <sz val="12"/>
        <color theme="1"/>
        <rFont val="Calibri"/>
        <family val="2"/>
        <scheme val="minor"/>
      </rPr>
      <t xml:space="preserve">
(A * C)</t>
    </r>
  </si>
  <si>
    <r>
      <rPr>
        <b/>
        <sz val="12"/>
        <color theme="1"/>
        <rFont val="Calibri"/>
        <family val="2"/>
        <scheme val="minor"/>
      </rPr>
      <t>Gemiddelde grijswatervraag wasmachines</t>
    </r>
    <r>
      <rPr>
        <sz val="12"/>
        <color theme="1"/>
        <rFont val="Calibri"/>
        <family val="2"/>
        <scheme val="minor"/>
      </rPr>
      <t xml:space="preserve">
= (D / B)</t>
    </r>
  </si>
  <si>
    <t>Totaal grijswateraanbod douches
(som van D)</t>
  </si>
  <si>
    <t>Gemiddelde grijswateraanbod douches
(wanneer bad aanwezig)
( F / E * 4,37)</t>
  </si>
  <si>
    <t>Gemiddelde grijswateraanbod douches
(wanneer alleen douches aanwezig)
( F / E * 5,6)</t>
  </si>
  <si>
    <t>G.A.3 Grijswateraanbod baden</t>
  </si>
  <si>
    <t>Capaciteit</t>
  </si>
  <si>
    <r>
      <rPr>
        <b/>
        <sz val="12"/>
        <color theme="1"/>
        <rFont val="Calibri"/>
        <family val="2"/>
        <scheme val="minor"/>
      </rPr>
      <t>Totaal grijswateraanbod baden</t>
    </r>
    <r>
      <rPr>
        <sz val="12"/>
        <color theme="1"/>
        <rFont val="Calibri"/>
        <family val="2"/>
        <scheme val="minor"/>
      </rPr>
      <t xml:space="preserve">
(som van D)</t>
    </r>
  </si>
  <si>
    <r>
      <rPr>
        <b/>
        <sz val="12"/>
        <color theme="1"/>
        <rFont val="Calibri"/>
        <family val="2"/>
        <scheme val="minor"/>
      </rPr>
      <t>Gemiddelde grijswateraanbod baden</t>
    </r>
    <r>
      <rPr>
        <sz val="12"/>
        <color theme="1"/>
        <rFont val="Calibri"/>
        <family val="2"/>
        <scheme val="minor"/>
      </rPr>
      <t xml:space="preserve">
( F / E * 0,11)</t>
    </r>
  </si>
  <si>
    <t>Hemelwaterhergebruik</t>
  </si>
  <si>
    <t xml:space="preserve">Gebruik dit blad alleen als (één van) de woningen een hemelwatersysteem heeft. </t>
  </si>
  <si>
    <t xml:space="preserve">In dit blad kun je aangeven of en hoeveel wc's en wasmachines zijn aangesloten op een hemelwatersysteem (watervraag)  en hoeveel hemelwater opgevangen kan worden. </t>
  </si>
  <si>
    <t xml:space="preserve">Relatie met WAT 04:
Wanneer bij credit WAT 04 antwoordoptie A wordt behaald en er zijn geen andere vormen van hemelwaterhergebruik dient dit tabblad niet ingevuld te worden. 
Indien antwoordoptie D wordt behaald mag men handmatig de punten te bepalen door de berekende drinkwatervraag uit WATERCALCULATOR te reduceren met het percentage zelfvoorziene drinkwater en het bijbehorende aantal punten in de Assessmenttool selecteren. Indien men antwoordoptie E behaald bij WAT 04, ontvangt men automatisch alle punten bij WAT 01. </t>
  </si>
  <si>
    <r>
      <rPr>
        <b/>
        <sz val="12"/>
        <color theme="1"/>
        <rFont val="Calibri"/>
        <family val="2"/>
        <scheme val="minor"/>
      </rPr>
      <t xml:space="preserve">Hemelwater opgevangen
(Liters/persoon/dag)
</t>
    </r>
    <r>
      <rPr>
        <sz val="12"/>
        <color theme="1"/>
        <rFont val="Calibri"/>
        <family val="2"/>
        <scheme val="minor"/>
      </rPr>
      <t>"G" uit H.A.1.</t>
    </r>
  </si>
  <si>
    <r>
      <rPr>
        <b/>
        <sz val="12"/>
        <color theme="1"/>
        <rFont val="Calibri"/>
        <family val="2"/>
        <scheme val="minor"/>
      </rPr>
      <t xml:space="preserve">Hemelwatervraag
(liters/persoon/dag)
</t>
    </r>
    <r>
      <rPr>
        <sz val="12"/>
        <color theme="1"/>
        <rFont val="Calibri"/>
        <family val="2"/>
        <scheme val="minor"/>
      </rPr>
      <t>"I" uit H.V.1 + "E" uit H.V.2</t>
    </r>
  </si>
  <si>
    <r>
      <t xml:space="preserve">Besparing via hemelwater
</t>
    </r>
    <r>
      <rPr>
        <sz val="12"/>
        <color theme="1"/>
        <rFont val="Calibri"/>
        <family val="2"/>
        <scheme val="minor"/>
      </rPr>
      <t>= Als A groter dan B, dan C=B, anders E=A)</t>
    </r>
  </si>
  <si>
    <t>Deze waarde wordt overgenomen in tabblad WATERCALCULATOR</t>
  </si>
  <si>
    <t>Hemelwatervraag</t>
  </si>
  <si>
    <t>Hemelwater opvang</t>
  </si>
  <si>
    <t>H.V.1. Hemelwatervraag WC's</t>
  </si>
  <si>
    <t>H.A.1. Opvang hemelwater - uitgebreid</t>
  </si>
  <si>
    <t>**Rekenhulp aantal bewoners</t>
  </si>
  <si>
    <t>Grote spoeling
(liter)</t>
  </si>
  <si>
    <t>Kleine spoeling
(liter)</t>
  </si>
  <si>
    <t>Effectief spoelvolume (liters)</t>
  </si>
  <si>
    <t>Aantal 
aangesloten op hemelwatersysteem</t>
  </si>
  <si>
    <r>
      <rPr>
        <b/>
        <sz val="12"/>
        <color theme="1"/>
        <rFont val="Calibri"/>
        <family val="2"/>
        <scheme val="minor"/>
      </rPr>
      <t>Totale hemelwater-vraag WC's</t>
    </r>
    <r>
      <rPr>
        <sz val="12"/>
        <color theme="1"/>
        <rFont val="Calibri"/>
        <family val="2"/>
        <scheme val="minor"/>
      </rPr>
      <t xml:space="preserve">
(C * E)</t>
    </r>
  </si>
  <si>
    <t>Omschrijving</t>
  </si>
  <si>
    <t>Type woning</t>
  </si>
  <si>
    <t>Aantal van type</t>
  </si>
  <si>
    <t>Aantal slaapkamers per woning</t>
  </si>
  <si>
    <t>Totaal aantal bewoners</t>
  </si>
  <si>
    <t>Opvanggebied oppervlakte* (m2)</t>
  </si>
  <si>
    <t>Opbrengstcoëfficient (%)</t>
  </si>
  <si>
    <t>Filterefficiëntie  (%)</t>
  </si>
  <si>
    <t>Neerslag (gemiddeld mm/jaar)</t>
  </si>
  <si>
    <t>Gemiddelde opvang per dag                    = (A * B * C * D) / 365</t>
  </si>
  <si>
    <t>Aantal bewoners**</t>
  </si>
  <si>
    <t>Aantal liter hemelwater per persoon per dag                  = E / F</t>
  </si>
  <si>
    <t>*</t>
  </si>
  <si>
    <t xml:space="preserve">Voor projecten waar niet alle woningen een hemelwateropvangvoorziening hebben telt alleen het dakoppervlak van de woningen met een opvangvoorziening. </t>
  </si>
  <si>
    <t>**</t>
  </si>
  <si>
    <t>Het gaat hier om het totaal aantal (potentiële) bewoners van alle woningen samen. 
Voor elke woning geldt als aantal bewoners: het aantal slaapkamers plus één. Voor studio's geldt 2 bewoners.
Gebruik hiervoor de rekenhulp hiernaast</t>
  </si>
  <si>
    <t>Totaal aantal bewoners:</t>
  </si>
  <si>
    <r>
      <rPr>
        <b/>
        <sz val="12"/>
        <color theme="1"/>
        <rFont val="Calibri"/>
        <family val="2"/>
        <scheme val="minor"/>
      </rPr>
      <t xml:space="preserve">Totaal hemelwatervraag </t>
    </r>
    <r>
      <rPr>
        <sz val="12"/>
        <color theme="1"/>
        <rFont val="Calibri"/>
        <family val="2"/>
        <scheme val="minor"/>
      </rPr>
      <t xml:space="preserve">
(som van F)</t>
    </r>
  </si>
  <si>
    <r>
      <rPr>
        <b/>
        <sz val="12"/>
        <color theme="1"/>
        <rFont val="Calibri"/>
        <family val="2"/>
        <scheme val="minor"/>
      </rPr>
      <t>Gemiddelde hemelwatervraag WC's</t>
    </r>
    <r>
      <rPr>
        <sz val="12"/>
        <color theme="1"/>
        <rFont val="Calibri"/>
        <family val="2"/>
        <scheme val="minor"/>
      </rPr>
      <t xml:space="preserve">
( H / G * 4,42)</t>
    </r>
  </si>
  <si>
    <t>H.V.2. Hemelwatervraag wasmachine</t>
  </si>
  <si>
    <r>
      <rPr>
        <b/>
        <sz val="12"/>
        <color theme="1"/>
        <rFont val="Calibri"/>
        <family val="2"/>
        <scheme val="minor"/>
      </rPr>
      <t>Totale hemelwater-vraag wasmachine's</t>
    </r>
    <r>
      <rPr>
        <sz val="12"/>
        <color theme="1"/>
        <rFont val="Calibri"/>
        <family val="2"/>
        <scheme val="minor"/>
      </rPr>
      <t xml:space="preserve">
(A * C)</t>
    </r>
  </si>
  <si>
    <r>
      <rPr>
        <b/>
        <sz val="12"/>
        <color theme="1"/>
        <rFont val="Calibri"/>
        <family val="2"/>
        <scheme val="minor"/>
      </rPr>
      <t>Gemiddelde hemelwatervraag wasmachines</t>
    </r>
    <r>
      <rPr>
        <sz val="12"/>
        <color theme="1"/>
        <rFont val="Calibri"/>
        <family val="2"/>
        <scheme val="minor"/>
      </rPr>
      <t xml:space="preserve">
= (D /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</si>
</sst>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b/>
      <sz val="15"/>
      <color theme="3"/>
      <name val="Calibri"/>
      <family val="2"/>
      <scheme val="minor"/>
    </font>
    <font>
      <b/>
      <sz val="15"/>
      <color theme="0"/>
      <name val="Calibri"/>
      <family val="2"/>
      <scheme val="minor"/>
    </font>
    <font>
      <b/>
      <sz val="12"/>
      <color theme="1"/>
      <name val="Calibri"/>
      <family val="2"/>
      <scheme val="minor"/>
    </font>
    <font>
      <sz val="28"/>
      <color theme="1"/>
      <name val="Calibri"/>
      <family val="2"/>
      <scheme val="minor"/>
    </font>
    <font>
      <b/>
      <sz val="16"/>
      <color theme="1"/>
      <name val="Calibri"/>
      <family val="2"/>
      <scheme val="minor"/>
    </font>
    <font>
      <b/>
      <sz val="20"/>
      <color theme="1"/>
      <name val="Calibri"/>
      <family val="2"/>
      <scheme val="minor"/>
    </font>
    <font>
      <u/>
      <sz val="12"/>
      <color theme="1"/>
      <name val="Calibri"/>
      <family val="2"/>
      <scheme val="minor"/>
    </font>
    <font>
      <b/>
      <u/>
      <sz val="12"/>
      <color theme="1"/>
      <name val="Calibri (Hoofdtekst)"/>
    </font>
    <font>
      <u/>
      <sz val="12"/>
      <color theme="1"/>
      <name val="Calibri (Hoofdtekst)"/>
    </font>
    <font>
      <sz val="12"/>
      <color theme="1"/>
      <name val="Calibri (Hoofdtekst)"/>
    </font>
    <font>
      <u/>
      <sz val="14"/>
      <color theme="1"/>
      <name val="Calibri"/>
      <family val="2"/>
      <scheme val="minor"/>
    </font>
    <font>
      <b/>
      <sz val="26"/>
      <color theme="1"/>
      <name val="Calibri"/>
      <family val="2"/>
      <scheme val="minor"/>
    </font>
    <font>
      <sz val="18"/>
      <color theme="1"/>
      <name val="Calibri"/>
      <family val="2"/>
      <scheme val="minor"/>
    </font>
    <font>
      <b/>
      <sz val="12"/>
      <color theme="0"/>
      <name val="Calibri"/>
      <family val="2"/>
      <scheme val="minor"/>
    </font>
    <font>
      <sz val="12"/>
      <color theme="0"/>
      <name val="Calibri"/>
      <family val="2"/>
      <scheme val="minor"/>
    </font>
    <font>
      <u/>
      <sz val="12"/>
      <color theme="10"/>
      <name val="Calibri"/>
      <family val="2"/>
      <scheme val="minor"/>
    </font>
    <font>
      <b/>
      <sz val="16"/>
      <color theme="1"/>
      <name val="Calibri (Hoofdtekst)"/>
    </font>
    <font>
      <b/>
      <sz val="14"/>
      <color theme="1"/>
      <name val="Calibri"/>
      <family val="2"/>
      <scheme val="minor"/>
    </font>
    <font>
      <i/>
      <sz val="12"/>
      <color theme="1"/>
      <name val="Calibri"/>
      <family val="2"/>
      <scheme val="minor"/>
    </font>
    <font>
      <i/>
      <sz val="18"/>
      <color theme="1"/>
      <name val="Calibri (Hoofdtekst)"/>
    </font>
    <font>
      <sz val="12"/>
      <color rgb="FF000000"/>
      <name val="Calibri"/>
      <family val="2"/>
      <scheme val="minor"/>
    </font>
    <font>
      <sz val="13"/>
      <color theme="1"/>
      <name val="Calibri"/>
      <family val="2"/>
      <scheme val="minor"/>
    </font>
    <font>
      <b/>
      <sz val="13"/>
      <color theme="1"/>
      <name val="Calibri"/>
      <family val="2"/>
      <scheme val="minor"/>
    </font>
    <font>
      <sz val="10"/>
      <color theme="1"/>
      <name val="Calibri"/>
      <family val="2"/>
      <scheme val="minor"/>
    </font>
    <font>
      <b/>
      <sz val="12"/>
      <name val="Calibri"/>
      <family val="2"/>
      <scheme val="minor"/>
    </font>
    <font>
      <sz val="12"/>
      <color theme="0" tint="-0.499984740745262"/>
      <name val="Calibri"/>
      <family val="2"/>
      <scheme val="minor"/>
    </font>
    <font>
      <sz val="12"/>
      <color theme="2" tint="-0.749992370372631"/>
      <name val="Calibri"/>
      <family val="2"/>
      <scheme val="minor"/>
    </font>
    <font>
      <b/>
      <sz val="18"/>
      <color theme="0"/>
      <name val="Calibri"/>
      <family val="2"/>
      <scheme val="minor"/>
    </font>
    <font>
      <b/>
      <u/>
      <sz val="20"/>
      <color rgb="FF0070C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rgb="FFDDEBF7"/>
        <bgColor rgb="FF000000"/>
      </patternFill>
    </fill>
    <fill>
      <patternFill patternType="solid">
        <fgColor theme="0"/>
        <bgColor indexed="64"/>
      </patternFill>
    </fill>
    <fill>
      <patternFill patternType="solid">
        <fgColor rgb="FF0070C0"/>
        <bgColor indexed="64"/>
      </patternFill>
    </fill>
  </fills>
  <borders count="2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1" applyNumberFormat="0" applyFill="0" applyAlignment="0" applyProtection="0"/>
    <xf numFmtId="0" fontId="16" fillId="0" borderId="0" applyNumberFormat="0" applyFill="0" applyBorder="0" applyAlignment="0" applyProtection="0"/>
  </cellStyleXfs>
  <cellXfs count="318">
    <xf numFmtId="0" fontId="0" fillId="0" borderId="0" xfId="0"/>
    <xf numFmtId="0" fontId="2" fillId="0" borderId="1" xfId="1" applyFont="1" applyAlignment="1">
      <alignment horizontal="left" vertical="center"/>
    </xf>
    <xf numFmtId="0" fontId="0" fillId="0" borderId="0" xfId="0" applyAlignment="1">
      <alignment horizontal="left" vertical="center"/>
    </xf>
    <xf numFmtId="0" fontId="1" fillId="0" borderId="1" xfId="1" applyAlignment="1">
      <alignment horizontal="left" vertical="center" wrapText="1"/>
    </xf>
    <xf numFmtId="0" fontId="0" fillId="0" borderId="0" xfId="0" applyAlignment="1">
      <alignment horizontal="right"/>
    </xf>
    <xf numFmtId="2" fontId="0" fillId="0" borderId="0" xfId="0" applyNumberFormat="1"/>
    <xf numFmtId="0" fontId="0" fillId="0" borderId="0" xfId="0" applyAlignment="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7" xfId="0" applyBorder="1" applyAlignment="1">
      <alignment horizontal="right" vertical="center"/>
    </xf>
    <xf numFmtId="0" fontId="0" fillId="0" borderId="0" xfId="0" applyAlignment="1">
      <alignment horizontal="center"/>
    </xf>
    <xf numFmtId="0" fontId="0" fillId="0" borderId="7" xfId="0" applyBorder="1"/>
    <xf numFmtId="0" fontId="0" fillId="0" borderId="6" xfId="0" applyBorder="1"/>
    <xf numFmtId="0" fontId="0" fillId="0" borderId="8" xfId="0" applyBorder="1"/>
    <xf numFmtId="0" fontId="0" fillId="0" borderId="9" xfId="0" applyBorder="1"/>
    <xf numFmtId="0" fontId="0" fillId="0" borderId="9" xfId="0" applyBorder="1" applyAlignment="1">
      <alignment horizontal="right" vertical="center"/>
    </xf>
    <xf numFmtId="0" fontId="0" fillId="0" borderId="10" xfId="0" applyBorder="1"/>
    <xf numFmtId="0" fontId="0" fillId="0" borderId="9" xfId="0" applyBorder="1" applyAlignment="1">
      <alignment horizontal="right" wrapText="1"/>
    </xf>
    <xf numFmtId="0" fontId="0" fillId="0" borderId="7" xfId="0" applyBorder="1" applyAlignment="1">
      <alignment horizontal="right" vertical="center" wrapText="1"/>
    </xf>
    <xf numFmtId="0" fontId="0" fillId="0" borderId="9" xfId="0" applyBorder="1" applyAlignment="1">
      <alignment horizontal="right"/>
    </xf>
    <xf numFmtId="0" fontId="0" fillId="0" borderId="7" xfId="0" applyBorder="1" applyAlignment="1">
      <alignment vertical="center"/>
    </xf>
    <xf numFmtId="0" fontId="0" fillId="0" borderId="9" xfId="0" applyBorder="1" applyAlignment="1">
      <alignment horizontal="right" vertical="center" wrapText="1"/>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2" xfId="0" applyBorder="1" applyAlignment="1">
      <alignment horizontal="left" vertical="center"/>
    </xf>
    <xf numFmtId="0" fontId="0" fillId="0" borderId="2" xfId="0" applyBorder="1" applyAlignment="1">
      <alignment horizontal="left" vertical="center" wrapText="1"/>
    </xf>
    <xf numFmtId="0" fontId="3" fillId="0" borderId="20" xfId="0" applyFont="1" applyBorder="1" applyAlignment="1">
      <alignment horizontal="right" vertical="center" wrapText="1"/>
    </xf>
    <xf numFmtId="0" fontId="3" fillId="0" borderId="8" xfId="0" applyFont="1" applyBorder="1" applyAlignment="1">
      <alignment horizontal="right" vertical="center" wrapText="1"/>
    </xf>
    <xf numFmtId="0" fontId="3" fillId="0" borderId="10" xfId="0" applyFont="1" applyBorder="1" applyAlignment="1">
      <alignment horizontal="right" vertical="center"/>
    </xf>
    <xf numFmtId="0" fontId="3" fillId="0" borderId="20" xfId="0" applyFont="1" applyBorder="1" applyAlignment="1">
      <alignment horizontal="right" vertical="center"/>
    </xf>
    <xf numFmtId="0" fontId="3" fillId="0" borderId="17" xfId="0" applyFont="1" applyBorder="1" applyAlignment="1">
      <alignment horizontal="right" vertical="center"/>
    </xf>
    <xf numFmtId="2" fontId="0" fillId="3" borderId="2" xfId="0" applyNumberFormat="1" applyFill="1" applyBorder="1" applyAlignment="1">
      <alignment vertical="center"/>
    </xf>
    <xf numFmtId="0" fontId="0" fillId="3" borderId="2" xfId="0" applyFill="1" applyBorder="1" applyAlignment="1">
      <alignment vertical="center"/>
    </xf>
    <xf numFmtId="0" fontId="3" fillId="0" borderId="0" xfId="0" applyFont="1" applyAlignment="1">
      <alignment horizontal="right" vertical="center" wrapText="1"/>
    </xf>
    <xf numFmtId="2" fontId="0" fillId="0" borderId="0" xfId="0" applyNumberFormat="1" applyAlignment="1">
      <alignment vertical="center"/>
    </xf>
    <xf numFmtId="0" fontId="0" fillId="0" borderId="2" xfId="0" applyBorder="1" applyAlignment="1">
      <alignment vertical="center" wrapText="1"/>
    </xf>
    <xf numFmtId="0" fontId="0" fillId="0" borderId="0" xfId="0" applyAlignment="1">
      <alignment horizontal="center" vertical="top"/>
    </xf>
    <xf numFmtId="0" fontId="0" fillId="0" borderId="20" xfId="0" applyBorder="1" applyAlignment="1">
      <alignment horizontal="right" vertical="center" wrapText="1"/>
    </xf>
    <xf numFmtId="0" fontId="0" fillId="0" borderId="10" xfId="0" applyBorder="1" applyAlignment="1">
      <alignment horizontal="left" vertical="center"/>
    </xf>
    <xf numFmtId="0" fontId="0" fillId="0" borderId="5" xfId="0" applyBorder="1"/>
    <xf numFmtId="0" fontId="0" fillId="2" borderId="2" xfId="0" applyFill="1" applyBorder="1"/>
    <xf numFmtId="0" fontId="5" fillId="0" borderId="0" xfId="0" applyFont="1" applyAlignment="1">
      <alignment horizontal="left" vertical="center"/>
    </xf>
    <xf numFmtId="0" fontId="0" fillId="0" borderId="0" xfId="0" applyAlignment="1">
      <alignment horizontal="left"/>
    </xf>
    <xf numFmtId="0" fontId="0" fillId="0" borderId="8" xfId="0" applyBorder="1" applyAlignment="1">
      <alignment horizontal="right" vertical="center" wrapText="1"/>
    </xf>
    <xf numFmtId="0" fontId="0" fillId="0" borderId="3" xfId="0" applyBorder="1"/>
    <xf numFmtId="0" fontId="3" fillId="0" borderId="10" xfId="0" applyFont="1" applyBorder="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left"/>
    </xf>
    <xf numFmtId="0" fontId="0" fillId="0" borderId="9" xfId="0" applyBorder="1" applyAlignment="1">
      <alignment horizontal="left" vertical="center"/>
    </xf>
    <xf numFmtId="0" fontId="0" fillId="5" borderId="2" xfId="0" applyFill="1" applyBorder="1"/>
    <xf numFmtId="0" fontId="14" fillId="7" borderId="2" xfId="0" applyFont="1" applyFill="1" applyBorder="1" applyAlignment="1">
      <alignment horizontal="center" vertical="center"/>
    </xf>
    <xf numFmtId="0" fontId="3" fillId="0" borderId="17" xfId="0" applyFont="1" applyBorder="1" applyAlignment="1">
      <alignment horizontal="right" vertical="center" wrapText="1"/>
    </xf>
    <xf numFmtId="2" fontId="0" fillId="6" borderId="2" xfId="0" applyNumberFormat="1" applyFill="1" applyBorder="1" applyAlignment="1">
      <alignment vertical="center"/>
    </xf>
    <xf numFmtId="2" fontId="0" fillId="8" borderId="2" xfId="0" applyNumberFormat="1" applyFill="1" applyBorder="1" applyAlignment="1">
      <alignment vertical="center"/>
    </xf>
    <xf numFmtId="2" fontId="14" fillId="7" borderId="2" xfId="0" applyNumberFormat="1" applyFont="1" applyFill="1" applyBorder="1" applyAlignment="1">
      <alignment vertical="center"/>
    </xf>
    <xf numFmtId="0" fontId="0" fillId="0" borderId="4" xfId="0" applyBorder="1"/>
    <xf numFmtId="0" fontId="4" fillId="0" borderId="0" xfId="0" applyFont="1"/>
    <xf numFmtId="0" fontId="0" fillId="0" borderId="6" xfId="0" applyBorder="1" applyAlignment="1">
      <alignment vertical="center"/>
    </xf>
    <xf numFmtId="0" fontId="6" fillId="0" borderId="0" xfId="0" applyFont="1" applyAlignment="1">
      <alignment vertical="center"/>
    </xf>
    <xf numFmtId="0" fontId="7" fillId="0" borderId="0" xfId="0" applyFont="1" applyAlignment="1">
      <alignment horizontal="center"/>
    </xf>
    <xf numFmtId="0" fontId="0" fillId="0" borderId="0" xfId="0" applyAlignment="1">
      <alignment vertical="top" wrapText="1"/>
    </xf>
    <xf numFmtId="0" fontId="7" fillId="0" borderId="0" xfId="0" applyFont="1" applyAlignment="1">
      <alignment horizontal="right" vertical="center"/>
    </xf>
    <xf numFmtId="0" fontId="16" fillId="0" borderId="7" xfId="2" applyBorder="1" applyAlignment="1">
      <alignment vertical="center"/>
    </xf>
    <xf numFmtId="0" fontId="13" fillId="0" borderId="0" xfId="0" applyFont="1" applyAlignment="1">
      <alignment horizontal="center" vertical="center"/>
    </xf>
    <xf numFmtId="0" fontId="3" fillId="0" borderId="17" xfId="0" applyFont="1" applyBorder="1" applyAlignment="1">
      <alignment horizontal="left" vertical="center"/>
    </xf>
    <xf numFmtId="0" fontId="0" fillId="0" borderId="7" xfId="0" applyBorder="1" applyAlignment="1">
      <alignment horizontal="center"/>
    </xf>
    <xf numFmtId="0" fontId="0" fillId="0" borderId="9" xfId="0" applyBorder="1" applyAlignment="1">
      <alignment horizontal="left"/>
    </xf>
    <xf numFmtId="0" fontId="0" fillId="0" borderId="9" xfId="0" applyBorder="1" applyAlignment="1">
      <alignment horizontal="center"/>
    </xf>
    <xf numFmtId="0" fontId="0" fillId="0" borderId="20" xfId="0" applyBorder="1" applyAlignment="1">
      <alignment horizontal="right" vertical="center" wrapText="1" indent="1"/>
    </xf>
    <xf numFmtId="0" fontId="3" fillId="0" borderId="0" xfId="0" applyFont="1" applyAlignment="1">
      <alignment horizontal="left" vertical="center"/>
    </xf>
    <xf numFmtId="0" fontId="3" fillId="0" borderId="0" xfId="0" applyFont="1" applyAlignment="1">
      <alignment horizontal="left" vertical="center" wrapText="1"/>
    </xf>
    <xf numFmtId="2" fontId="0" fillId="5" borderId="2" xfId="0" applyNumberFormat="1" applyFill="1" applyBorder="1"/>
    <xf numFmtId="2" fontId="0" fillId="2" borderId="2" xfId="0" applyNumberFormat="1" applyFill="1" applyBorder="1"/>
    <xf numFmtId="2" fontId="0" fillId="5" borderId="2" xfId="0" applyNumberFormat="1" applyFill="1" applyBorder="1" applyAlignment="1">
      <alignment vertical="center"/>
    </xf>
    <xf numFmtId="2" fontId="15" fillId="7" borderId="2" xfId="0" applyNumberFormat="1" applyFont="1" applyFill="1" applyBorder="1"/>
    <xf numFmtId="0" fontId="0" fillId="3" borderId="2" xfId="0" applyFill="1" applyBorder="1"/>
    <xf numFmtId="0" fontId="0" fillId="5" borderId="2" xfId="0" applyFill="1" applyBorder="1" applyAlignment="1">
      <alignment vertical="center"/>
    </xf>
    <xf numFmtId="0" fontId="14" fillId="7" borderId="2" xfId="0" applyFont="1" applyFill="1" applyBorder="1"/>
    <xf numFmtId="0" fontId="0" fillId="5" borderId="20" xfId="0" applyFill="1" applyBorder="1" applyAlignment="1">
      <alignment vertical="center"/>
    </xf>
    <xf numFmtId="0" fontId="0" fillId="0" borderId="17" xfId="0" applyBorder="1" applyAlignment="1">
      <alignment horizontal="left"/>
    </xf>
    <xf numFmtId="0" fontId="0" fillId="0" borderId="9" xfId="0" applyBorder="1" applyAlignment="1">
      <alignment horizontal="center" vertical="center"/>
    </xf>
    <xf numFmtId="0" fontId="0" fillId="0" borderId="17" xfId="0" applyBorder="1" applyAlignment="1">
      <alignment horizontal="center" vertical="center"/>
    </xf>
    <xf numFmtId="0" fontId="3" fillId="2" borderId="17" xfId="0" applyFont="1" applyFill="1" applyBorder="1" applyAlignment="1">
      <alignment horizontal="left" vertical="center"/>
    </xf>
    <xf numFmtId="0" fontId="0" fillId="2" borderId="2" xfId="0" applyFill="1" applyBorder="1" applyAlignment="1">
      <alignment vertical="center"/>
    </xf>
    <xf numFmtId="0" fontId="3" fillId="0" borderId="10" xfId="0" applyFont="1" applyBorder="1" applyAlignment="1">
      <alignment horizontal="center"/>
    </xf>
    <xf numFmtId="0" fontId="3" fillId="0" borderId="20" xfId="0" applyFont="1" applyBorder="1" applyAlignment="1">
      <alignment wrapText="1"/>
    </xf>
    <xf numFmtId="0" fontId="3" fillId="0" borderId="20" xfId="0" applyFont="1" applyBorder="1" applyAlignment="1">
      <alignment horizontal="right" wrapText="1"/>
    </xf>
    <xf numFmtId="0" fontId="0" fillId="0" borderId="0" xfId="0" applyAlignment="1">
      <alignment vertical="top"/>
    </xf>
    <xf numFmtId="0" fontId="0" fillId="2" borderId="4" xfId="0" applyFill="1" applyBorder="1"/>
    <xf numFmtId="0" fontId="0" fillId="2" borderId="0" xfId="0" applyFill="1"/>
    <xf numFmtId="0" fontId="0" fillId="2" borderId="6" xfId="0" applyFill="1" applyBorder="1"/>
    <xf numFmtId="0" fontId="0" fillId="2" borderId="0" xfId="0" applyFill="1" applyAlignment="1">
      <alignment horizontal="center"/>
    </xf>
    <xf numFmtId="0" fontId="0" fillId="2" borderId="0" xfId="0" applyFill="1" applyAlignment="1">
      <alignment horizontal="right" vertical="center" wrapText="1"/>
    </xf>
    <xf numFmtId="0" fontId="0" fillId="2" borderId="0" xfId="0" applyFill="1" applyAlignment="1">
      <alignment horizontal="right" vertical="center"/>
    </xf>
    <xf numFmtId="0" fontId="15" fillId="2" borderId="0" xfId="0" applyFont="1" applyFill="1"/>
    <xf numFmtId="0" fontId="12" fillId="2" borderId="0" xfId="0" applyFont="1" applyFill="1"/>
    <xf numFmtId="0" fontId="6" fillId="2" borderId="0" xfId="0" applyFont="1" applyFill="1"/>
    <xf numFmtId="0" fontId="0" fillId="0" borderId="9" xfId="0" applyBorder="1" applyAlignment="1">
      <alignment wrapText="1"/>
    </xf>
    <xf numFmtId="0" fontId="3" fillId="0" borderId="10" xfId="0" applyFont="1" applyBorder="1" applyAlignment="1">
      <alignment horizontal="center" vertical="center"/>
    </xf>
    <xf numFmtId="0" fontId="0" fillId="0" borderId="9" xfId="0" applyBorder="1" applyAlignment="1">
      <alignment vertical="center"/>
    </xf>
    <xf numFmtId="0" fontId="14" fillId="7" borderId="19" xfId="0" applyFont="1" applyFill="1" applyBorder="1"/>
    <xf numFmtId="0" fontId="3" fillId="0" borderId="0" xfId="0" applyFont="1" applyAlignment="1">
      <alignment horizontal="right" vertical="center"/>
    </xf>
    <xf numFmtId="0" fontId="21" fillId="10" borderId="2" xfId="0" applyFont="1" applyFill="1" applyBorder="1"/>
    <xf numFmtId="0" fontId="3" fillId="5" borderId="2" xfId="0" applyFont="1" applyFill="1" applyBorder="1" applyAlignment="1">
      <alignment vertical="center"/>
    </xf>
    <xf numFmtId="0" fontId="3" fillId="0" borderId="20" xfId="0" applyFont="1" applyBorder="1" applyAlignment="1">
      <alignment horizontal="right" vertical="center" wrapText="1" indent="1"/>
    </xf>
    <xf numFmtId="0" fontId="5" fillId="0" borderId="7" xfId="0" applyFont="1" applyBorder="1" applyAlignment="1">
      <alignment horizontal="left" vertical="center" wrapText="1"/>
    </xf>
    <xf numFmtId="0" fontId="0" fillId="0" borderId="7" xfId="0" applyBorder="1" applyAlignment="1">
      <alignment horizontal="left" vertical="top" wrapText="1"/>
    </xf>
    <xf numFmtId="0" fontId="3" fillId="0" borderId="17" xfId="0" applyFont="1" applyBorder="1" applyAlignment="1">
      <alignment horizontal="center" vertical="center"/>
    </xf>
    <xf numFmtId="0" fontId="14" fillId="7" borderId="2" xfId="0" applyFont="1" applyFill="1" applyBorder="1" applyAlignment="1">
      <alignment vertical="center"/>
    </xf>
    <xf numFmtId="0" fontId="0" fillId="6" borderId="2" xfId="0" applyFill="1" applyBorder="1"/>
    <xf numFmtId="2" fontId="0" fillId="6" borderId="2" xfId="0" applyNumberFormat="1" applyFill="1" applyBorder="1" applyAlignment="1">
      <alignment horizontal="right" vertical="center"/>
    </xf>
    <xf numFmtId="2" fontId="0" fillId="6" borderId="2" xfId="0" applyNumberFormat="1" applyFill="1" applyBorder="1"/>
    <xf numFmtId="0" fontId="0" fillId="6" borderId="2" xfId="0" applyFill="1" applyBorder="1" applyAlignment="1">
      <alignment vertical="center"/>
    </xf>
    <xf numFmtId="0" fontId="0" fillId="6" borderId="2" xfId="0" applyFill="1" applyBorder="1" applyAlignment="1">
      <alignment horizontal="right" vertical="center"/>
    </xf>
    <xf numFmtId="0" fontId="0" fillId="2" borderId="0" xfId="0" applyFill="1" applyAlignment="1">
      <alignment horizontal="right" wrapText="1"/>
    </xf>
    <xf numFmtId="0" fontId="5" fillId="2" borderId="0" xfId="0" applyFont="1" applyFill="1" applyAlignment="1">
      <alignment horizontal="left" vertical="center" wrapText="1"/>
    </xf>
    <xf numFmtId="0" fontId="0" fillId="2" borderId="0" xfId="0" applyFill="1" applyAlignment="1">
      <alignment horizontal="left"/>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0" fillId="2" borderId="0" xfId="0" applyFill="1" applyAlignment="1">
      <alignment horizontal="right"/>
    </xf>
    <xf numFmtId="0" fontId="0" fillId="2" borderId="0" xfId="0" applyFill="1" applyAlignment="1">
      <alignment vertical="center"/>
    </xf>
    <xf numFmtId="0" fontId="0" fillId="2" borderId="0" xfId="0" applyFill="1" applyAlignment="1">
      <alignment wrapText="1"/>
    </xf>
    <xf numFmtId="0" fontId="11" fillId="2" borderId="0" xfId="0" applyFont="1" applyFill="1"/>
    <xf numFmtId="0" fontId="11" fillId="0" borderId="9" xfId="0" applyFont="1" applyBorder="1"/>
    <xf numFmtId="0" fontId="0" fillId="2" borderId="0" xfId="0" applyFill="1" applyAlignment="1">
      <alignment horizontal="left" vertical="top" wrapText="1"/>
    </xf>
    <xf numFmtId="0" fontId="0" fillId="2" borderId="6" xfId="0" applyFill="1" applyBorder="1" applyAlignment="1">
      <alignment wrapText="1"/>
    </xf>
    <xf numFmtId="0" fontId="0" fillId="11" borderId="6" xfId="0" applyFill="1" applyBorder="1"/>
    <xf numFmtId="0" fontId="0" fillId="11" borderId="7" xfId="0" applyFill="1" applyBorder="1"/>
    <xf numFmtId="0" fontId="0" fillId="11" borderId="8" xfId="0" applyFill="1" applyBorder="1"/>
    <xf numFmtId="0" fontId="0" fillId="11" borderId="10" xfId="0" applyFill="1" applyBorder="1"/>
    <xf numFmtId="0" fontId="0" fillId="11" borderId="9" xfId="0" applyFill="1" applyBorder="1"/>
    <xf numFmtId="0" fontId="0" fillId="4" borderId="2" xfId="0" applyFill="1" applyBorder="1" applyAlignment="1" applyProtection="1">
      <alignment vertical="center"/>
      <protection locked="0"/>
    </xf>
    <xf numFmtId="2" fontId="0" fillId="4" borderId="2" xfId="0" applyNumberFormat="1" applyFill="1" applyBorder="1" applyProtection="1">
      <protection locked="0"/>
    </xf>
    <xf numFmtId="1" fontId="0" fillId="4" borderId="2" xfId="0" applyNumberFormat="1" applyFill="1" applyBorder="1" applyProtection="1">
      <protection locked="0"/>
    </xf>
    <xf numFmtId="1" fontId="0" fillId="4" borderId="19" xfId="0" applyNumberFormat="1" applyFill="1" applyBorder="1" applyProtection="1">
      <protection locked="0"/>
    </xf>
    <xf numFmtId="2" fontId="0" fillId="4" borderId="2" xfId="0" applyNumberFormat="1" applyFill="1" applyBorder="1" applyAlignment="1" applyProtection="1">
      <alignment vertical="center"/>
      <protection locked="0"/>
    </xf>
    <xf numFmtId="2" fontId="0" fillId="4" borderId="19" xfId="0" applyNumberFormat="1" applyFill="1" applyBorder="1" applyAlignment="1" applyProtection="1">
      <alignment vertical="center"/>
      <protection locked="0"/>
    </xf>
    <xf numFmtId="0" fontId="0" fillId="4" borderId="2" xfId="0" applyFill="1" applyBorder="1" applyAlignment="1" applyProtection="1">
      <alignment horizontal="center" vertical="center"/>
      <protection locked="0"/>
    </xf>
    <xf numFmtId="2" fontId="0" fillId="4" borderId="2" xfId="0" applyNumberFormat="1" applyFill="1" applyBorder="1" applyAlignment="1" applyProtection="1">
      <alignment horizontal="center" vertical="center"/>
      <protection locked="0"/>
    </xf>
    <xf numFmtId="1" fontId="0" fillId="4" borderId="2" xfId="0" applyNumberFormat="1" applyFill="1" applyBorder="1" applyAlignment="1" applyProtection="1">
      <alignment vertical="center"/>
      <protection locked="0"/>
    </xf>
    <xf numFmtId="1" fontId="0" fillId="4" borderId="19" xfId="0" applyNumberFormat="1" applyFill="1" applyBorder="1" applyAlignment="1" applyProtection="1">
      <alignment vertical="center"/>
      <protection locked="0"/>
    </xf>
    <xf numFmtId="0" fontId="0" fillId="4" borderId="20" xfId="0" applyFill="1" applyBorder="1" applyAlignment="1" applyProtection="1">
      <alignment horizontal="center" vertical="center"/>
      <protection locked="0"/>
    </xf>
    <xf numFmtId="0" fontId="0" fillId="4" borderId="20" xfId="0" applyFill="1" applyBorder="1" applyAlignment="1" applyProtection="1">
      <alignment vertical="center"/>
      <protection locked="0"/>
    </xf>
    <xf numFmtId="0" fontId="0" fillId="4" borderId="2" xfId="0" applyFill="1" applyBorder="1" applyProtection="1">
      <protection locked="0"/>
    </xf>
    <xf numFmtId="9" fontId="0" fillId="4" borderId="2" xfId="0" applyNumberFormat="1" applyFill="1" applyBorder="1" applyAlignment="1" applyProtection="1">
      <alignment vertical="center"/>
      <protection locked="0"/>
    </xf>
    <xf numFmtId="0" fontId="22" fillId="0" borderId="3" xfId="0" applyFont="1" applyBorder="1"/>
    <xf numFmtId="0" fontId="22" fillId="0" borderId="4" xfId="0" applyFont="1" applyBorder="1"/>
    <xf numFmtId="0" fontId="13" fillId="0" borderId="2" xfId="0" applyFont="1" applyBorder="1" applyAlignment="1">
      <alignment horizontal="left" vertical="center"/>
    </xf>
    <xf numFmtId="0" fontId="26" fillId="4" borderId="21" xfId="0" applyFont="1" applyFill="1" applyBorder="1" applyAlignment="1">
      <alignment vertical="center"/>
    </xf>
    <xf numFmtId="0" fontId="26" fillId="4" borderId="17" xfId="0" applyFont="1" applyFill="1" applyBorder="1" applyAlignment="1">
      <alignment vertical="center"/>
    </xf>
    <xf numFmtId="0" fontId="26" fillId="3" borderId="21" xfId="0" applyFont="1" applyFill="1" applyBorder="1" applyAlignment="1">
      <alignment vertical="center"/>
    </xf>
    <xf numFmtId="0" fontId="26" fillId="3" borderId="17" xfId="0" applyFont="1" applyFill="1" applyBorder="1" applyAlignment="1">
      <alignment vertical="center"/>
    </xf>
    <xf numFmtId="0" fontId="26" fillId="6" borderId="21" xfId="0" applyFont="1" applyFill="1" applyBorder="1" applyAlignment="1">
      <alignment vertical="center"/>
    </xf>
    <xf numFmtId="0" fontId="26" fillId="7" borderId="17" xfId="0" applyFont="1" applyFill="1" applyBorder="1" applyAlignment="1">
      <alignment vertical="center"/>
    </xf>
    <xf numFmtId="0" fontId="26" fillId="8" borderId="21" xfId="0" applyFont="1" applyFill="1" applyBorder="1" applyAlignment="1">
      <alignment vertical="center"/>
    </xf>
    <xf numFmtId="0" fontId="26" fillId="8" borderId="17" xfId="0" applyFont="1" applyFill="1" applyBorder="1" applyAlignment="1">
      <alignment vertical="center"/>
    </xf>
    <xf numFmtId="0" fontId="27" fillId="4" borderId="18" xfId="0" applyFont="1" applyFill="1" applyBorder="1" applyAlignment="1">
      <alignment vertical="center"/>
    </xf>
    <xf numFmtId="0" fontId="27" fillId="3" borderId="18" xfId="0" applyFont="1" applyFill="1" applyBorder="1" applyAlignment="1">
      <alignment vertical="center"/>
    </xf>
    <xf numFmtId="0" fontId="27" fillId="5" borderId="18" xfId="0" applyFont="1" applyFill="1" applyBorder="1" applyAlignment="1">
      <alignment vertical="center"/>
    </xf>
    <xf numFmtId="0" fontId="27" fillId="8" borderId="18" xfId="0" applyFont="1" applyFill="1" applyBorder="1" applyAlignment="1">
      <alignment vertical="center"/>
    </xf>
    <xf numFmtId="0" fontId="27" fillId="2" borderId="2" xfId="0" applyFont="1" applyFill="1" applyBorder="1" applyAlignment="1">
      <alignment vertical="center"/>
    </xf>
    <xf numFmtId="2" fontId="0" fillId="4" borderId="2" xfId="0" applyNumberFormat="1" applyFill="1" applyBorder="1" applyAlignment="1" applyProtection="1">
      <alignment horizontal="right" vertical="center"/>
      <protection locked="0"/>
    </xf>
    <xf numFmtId="0" fontId="0" fillId="0" borderId="2" xfId="0" applyBorder="1" applyAlignment="1">
      <alignment horizontal="left" vertical="center" wrapText="1"/>
    </xf>
    <xf numFmtId="0" fontId="0" fillId="0" borderId="2" xfId="0" applyBorder="1" applyAlignment="1">
      <alignment horizontal="left" vertic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8" fillId="12" borderId="22" xfId="0" applyFont="1" applyFill="1" applyBorder="1" applyAlignment="1">
      <alignment horizontal="center" vertical="center"/>
    </xf>
    <xf numFmtId="0" fontId="28" fillId="12" borderId="23" xfId="0" applyFont="1" applyFill="1" applyBorder="1" applyAlignment="1">
      <alignment horizontal="center" vertical="center"/>
    </xf>
    <xf numFmtId="0" fontId="28" fillId="12" borderId="24" xfId="0" applyFont="1" applyFill="1" applyBorder="1" applyAlignment="1">
      <alignment horizontal="center" vertical="center"/>
    </xf>
    <xf numFmtId="0" fontId="4" fillId="0" borderId="0" xfId="0" applyFont="1" applyAlignment="1">
      <alignment horizontal="left"/>
    </xf>
    <xf numFmtId="0" fontId="6" fillId="0" borderId="0" xfId="0" applyFont="1" applyAlignment="1">
      <alignment horizontal="left" vertical="center"/>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0" fillId="0" borderId="17" xfId="0" applyBorder="1" applyAlignment="1">
      <alignment horizontal="right" vertical="center" wrapText="1"/>
    </xf>
    <xf numFmtId="0" fontId="0" fillId="0" borderId="2" xfId="0" applyBorder="1" applyAlignment="1">
      <alignment horizontal="right" vertical="center"/>
    </xf>
    <xf numFmtId="0" fontId="3" fillId="0" borderId="17" xfId="0" applyFont="1" applyBorder="1" applyAlignment="1">
      <alignment horizontal="right" vertical="center"/>
    </xf>
    <xf numFmtId="0" fontId="3" fillId="0" borderId="2" xfId="0" applyFont="1" applyBorder="1" applyAlignment="1">
      <alignment horizontal="right" vertical="center"/>
    </xf>
    <xf numFmtId="0" fontId="3" fillId="0" borderId="2" xfId="0" applyFont="1" applyBorder="1" applyAlignment="1">
      <alignment horizontal="left" vertical="center" wrapText="1"/>
    </xf>
    <xf numFmtId="0" fontId="13" fillId="0" borderId="25" xfId="0" applyFont="1" applyBorder="1" applyAlignment="1">
      <alignment horizontal="center" vertical="center"/>
    </xf>
    <xf numFmtId="0" fontId="13" fillId="0" borderId="2" xfId="0" applyFont="1" applyBorder="1" applyAlignment="1">
      <alignment horizontal="center" vertical="center"/>
    </xf>
    <xf numFmtId="0" fontId="0" fillId="0" borderId="18" xfId="0" applyBorder="1" applyAlignment="1">
      <alignment horizontal="center" wrapText="1"/>
    </xf>
    <xf numFmtId="0" fontId="0" fillId="0" borderId="21" xfId="0" applyBorder="1" applyAlignment="1">
      <alignment horizontal="center"/>
    </xf>
    <xf numFmtId="0" fontId="0" fillId="0" borderId="17" xfId="0" applyBorder="1" applyAlignment="1">
      <alignment horizontal="center"/>
    </xf>
    <xf numFmtId="0" fontId="22" fillId="0" borderId="2" xfId="0" applyFont="1" applyBorder="1" applyAlignment="1">
      <alignment horizontal="left" vertical="top"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0" fillId="4" borderId="2" xfId="0" applyFill="1" applyBorder="1" applyAlignment="1" applyProtection="1">
      <alignment horizontal="center" vertical="top"/>
      <protection locked="0"/>
    </xf>
    <xf numFmtId="0" fontId="25" fillId="0" borderId="18" xfId="0" applyFont="1" applyBorder="1" applyAlignment="1">
      <alignment horizontal="left" vertical="center" wrapText="1"/>
    </xf>
    <xf numFmtId="0" fontId="25" fillId="0" borderId="21" xfId="0" applyFont="1" applyBorder="1" applyAlignment="1">
      <alignment horizontal="left" vertical="center" wrapText="1"/>
    </xf>
    <xf numFmtId="0" fontId="25" fillId="0" borderId="17" xfId="0" applyFont="1" applyBorder="1" applyAlignment="1">
      <alignment horizontal="left" vertical="center" wrapText="1"/>
    </xf>
    <xf numFmtId="0" fontId="3" fillId="0" borderId="2" xfId="0" applyFont="1" applyBorder="1" applyAlignment="1">
      <alignment horizontal="left" vertical="center"/>
    </xf>
    <xf numFmtId="0" fontId="27" fillId="2" borderId="2" xfId="0" applyFont="1" applyFill="1" applyBorder="1" applyAlignment="1">
      <alignment horizontal="left" vertical="center"/>
    </xf>
    <xf numFmtId="0" fontId="27" fillId="2" borderId="19" xfId="0" applyFont="1" applyFill="1" applyBorder="1" applyAlignment="1">
      <alignment horizontal="left" vertical="top"/>
    </xf>
    <xf numFmtId="0" fontId="27" fillId="2" borderId="26" xfId="0" applyFont="1" applyFill="1" applyBorder="1" applyAlignment="1">
      <alignment horizontal="left" vertical="top"/>
    </xf>
    <xf numFmtId="0" fontId="27" fillId="2" borderId="20" xfId="0" applyFont="1" applyFill="1" applyBorder="1" applyAlignment="1">
      <alignment horizontal="left" vertical="top"/>
    </xf>
    <xf numFmtId="0" fontId="27" fillId="2" borderId="3" xfId="0" applyFont="1" applyFill="1" applyBorder="1" applyAlignment="1">
      <alignment horizontal="left" vertical="top"/>
    </xf>
    <xf numFmtId="0" fontId="27" fillId="2" borderId="5" xfId="0" applyFont="1" applyFill="1" applyBorder="1" applyAlignment="1">
      <alignment horizontal="left" vertical="top"/>
    </xf>
    <xf numFmtId="0" fontId="27" fillId="2" borderId="6" xfId="0" applyFont="1" applyFill="1" applyBorder="1" applyAlignment="1">
      <alignment horizontal="left" vertical="top"/>
    </xf>
    <xf numFmtId="0" fontId="27" fillId="2" borderId="7" xfId="0" applyFont="1" applyFill="1" applyBorder="1" applyAlignment="1">
      <alignment horizontal="left" vertical="top"/>
    </xf>
    <xf numFmtId="0" fontId="27" fillId="2" borderId="8" xfId="0" applyFont="1" applyFill="1" applyBorder="1" applyAlignment="1">
      <alignment horizontal="left" vertical="top"/>
    </xf>
    <xf numFmtId="0" fontId="27" fillId="2" borderId="10" xfId="0" applyFont="1" applyFill="1" applyBorder="1" applyAlignment="1">
      <alignment horizontal="left" vertical="top"/>
    </xf>
    <xf numFmtId="0" fontId="3" fillId="0" borderId="10"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5" fillId="9" borderId="0" xfId="0" applyFont="1" applyFill="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4" fillId="11" borderId="0" xfId="0" applyFont="1" applyFill="1" applyAlignment="1">
      <alignment horizontal="left" vertical="top" wrapText="1"/>
    </xf>
    <xf numFmtId="0" fontId="5" fillId="9" borderId="0" xfId="0" applyFont="1" applyFill="1" applyAlignment="1">
      <alignment horizontal="left" vertical="center" wrapText="1"/>
    </xf>
    <xf numFmtId="0" fontId="5" fillId="9" borderId="0" xfId="0" applyFont="1" applyFill="1" applyAlignment="1">
      <alignment horizontal="left" vertical="center"/>
    </xf>
    <xf numFmtId="0" fontId="3" fillId="0" borderId="20" xfId="0" applyFont="1" applyBorder="1" applyAlignment="1">
      <alignment horizontal="left" vertical="center"/>
    </xf>
    <xf numFmtId="0" fontId="3" fillId="0" borderId="8" xfId="0" applyFont="1" applyBorder="1" applyAlignment="1">
      <alignment horizontal="left" vertical="center"/>
    </xf>
    <xf numFmtId="0" fontId="0" fillId="0" borderId="2" xfId="0" applyBorder="1" applyAlignment="1">
      <alignment horizontal="righ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2" fontId="14" fillId="7" borderId="2" xfId="0" applyNumberFormat="1" applyFont="1" applyFill="1" applyBorder="1" applyAlignment="1">
      <alignment horizontal="center" vertical="center"/>
    </xf>
    <xf numFmtId="0" fontId="18" fillId="0" borderId="2" xfId="0" applyFont="1" applyBorder="1" applyAlignment="1">
      <alignment horizontal="center" wrapText="1"/>
    </xf>
    <xf numFmtId="0" fontId="0" fillId="4" borderId="18"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3" fillId="0" borderId="17" xfId="0" applyFont="1" applyBorder="1" applyAlignment="1">
      <alignment horizontal="right" vertical="center" wrapText="1"/>
    </xf>
    <xf numFmtId="0" fontId="0" fillId="0" borderId="17" xfId="0" applyBorder="1" applyAlignment="1">
      <alignment horizontal="right" wrapText="1"/>
    </xf>
    <xf numFmtId="0" fontId="0" fillId="0" borderId="2" xfId="0" applyBorder="1" applyAlignment="1">
      <alignment horizontal="right" wrapText="1"/>
    </xf>
    <xf numFmtId="0" fontId="18" fillId="0" borderId="2"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right" wrapText="1"/>
    </xf>
    <xf numFmtId="0" fontId="0" fillId="0" borderId="0" xfId="0" applyAlignment="1">
      <alignment horizontal="center" wrapText="1"/>
    </xf>
    <xf numFmtId="0" fontId="0" fillId="4" borderId="2" xfId="0" applyFill="1" applyBorder="1" applyAlignment="1" applyProtection="1">
      <alignment horizontal="left" vertical="center"/>
      <protection locked="0"/>
    </xf>
    <xf numFmtId="0" fontId="0" fillId="0" borderId="9" xfId="0" applyBorder="1" applyAlignment="1">
      <alignment horizontal="right" vertical="center" wrapText="1"/>
    </xf>
    <xf numFmtId="0" fontId="3" fillId="0" borderId="21" xfId="0" applyFont="1" applyBorder="1" applyAlignment="1">
      <alignment horizontal="right" vertical="center" wrapText="1"/>
    </xf>
    <xf numFmtId="0" fontId="3" fillId="0" borderId="2" xfId="0" applyFont="1" applyBorder="1" applyAlignment="1">
      <alignment horizontal="righ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0" fontId="19" fillId="0" borderId="4" xfId="0" applyFont="1" applyBorder="1" applyAlignment="1">
      <alignment horizontal="center" vertical="top"/>
    </xf>
    <xf numFmtId="0" fontId="0" fillId="4" borderId="18" xfId="0" applyFill="1" applyBorder="1" applyAlignment="1" applyProtection="1">
      <alignment horizontal="left"/>
      <protection locked="0"/>
    </xf>
    <xf numFmtId="0" fontId="0" fillId="4" borderId="21" xfId="0" applyFill="1" applyBorder="1" applyAlignment="1" applyProtection="1">
      <alignment horizontal="left"/>
      <protection locked="0"/>
    </xf>
    <xf numFmtId="0" fontId="0" fillId="4" borderId="17" xfId="0" applyFill="1" applyBorder="1" applyAlignment="1" applyProtection="1">
      <alignment horizontal="left"/>
      <protection locked="0"/>
    </xf>
    <xf numFmtId="0" fontId="3" fillId="11" borderId="3" xfId="0" applyFont="1" applyFill="1" applyBorder="1" applyAlignment="1">
      <alignment horizontal="left" vertical="top" wrapText="1"/>
    </xf>
    <xf numFmtId="0" fontId="3" fillId="11" borderId="4" xfId="0" applyFont="1" applyFill="1" applyBorder="1" applyAlignment="1">
      <alignment horizontal="left" vertical="top"/>
    </xf>
    <xf numFmtId="0" fontId="3" fillId="11" borderId="5" xfId="0" applyFont="1" applyFill="1" applyBorder="1" applyAlignment="1">
      <alignment horizontal="left" vertical="top"/>
    </xf>
    <xf numFmtId="0" fontId="3" fillId="11" borderId="6" xfId="0" applyFont="1" applyFill="1" applyBorder="1" applyAlignment="1">
      <alignment horizontal="left" vertical="top"/>
    </xf>
    <xf numFmtId="0" fontId="3" fillId="11" borderId="0" xfId="0" applyFont="1" applyFill="1" applyAlignment="1">
      <alignment horizontal="left" vertical="top"/>
    </xf>
    <xf numFmtId="0" fontId="3" fillId="11" borderId="7" xfId="0" applyFont="1" applyFill="1" applyBorder="1" applyAlignment="1">
      <alignment horizontal="left" vertical="top"/>
    </xf>
    <xf numFmtId="0" fontId="3" fillId="11" borderId="8" xfId="0" applyFont="1" applyFill="1" applyBorder="1" applyAlignment="1">
      <alignment horizontal="left" vertical="top"/>
    </xf>
    <xf numFmtId="0" fontId="3" fillId="11" borderId="9" xfId="0" applyFont="1" applyFill="1" applyBorder="1" applyAlignment="1">
      <alignment horizontal="left" vertical="top"/>
    </xf>
    <xf numFmtId="0" fontId="3" fillId="11" borderId="10" xfId="0" applyFont="1" applyFill="1" applyBorder="1" applyAlignment="1">
      <alignment horizontal="left" vertical="top"/>
    </xf>
    <xf numFmtId="0" fontId="0" fillId="4" borderId="18"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0" borderId="21" xfId="0"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4" borderId="18" xfId="0" applyFill="1" applyBorder="1" applyAlignment="1" applyProtection="1">
      <alignment horizontal="center"/>
      <protection locked="0"/>
    </xf>
    <xf numFmtId="0" fontId="0" fillId="4" borderId="21"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18" xfId="0" applyFill="1" applyBorder="1" applyAlignment="1">
      <alignment horizontal="left" vertical="center"/>
    </xf>
    <xf numFmtId="0" fontId="0" fillId="2" borderId="21" xfId="0" applyFill="1" applyBorder="1" applyAlignment="1">
      <alignment horizontal="left" vertical="center"/>
    </xf>
    <xf numFmtId="0" fontId="0" fillId="2" borderId="17" xfId="0" applyFill="1" applyBorder="1" applyAlignment="1">
      <alignment horizontal="left" vertical="center"/>
    </xf>
    <xf numFmtId="0" fontId="0" fillId="0" borderId="4" xfId="0" applyBorder="1" applyAlignment="1">
      <alignment horizontal="right" vertical="center" wrapText="1"/>
    </xf>
    <xf numFmtId="0" fontId="0" fillId="0" borderId="0" xfId="0" applyAlignment="1">
      <alignment horizontal="right" vertical="center" wrapText="1"/>
    </xf>
    <xf numFmtId="0" fontId="0" fillId="0" borderId="4" xfId="0" applyBorder="1" applyAlignment="1">
      <alignment horizontal="center" vertical="center"/>
    </xf>
    <xf numFmtId="0" fontId="0" fillId="0" borderId="0" xfId="0" applyAlignment="1">
      <alignment horizontal="center" vertical="center"/>
    </xf>
    <xf numFmtId="2" fontId="14" fillId="7" borderId="4"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0" fillId="4" borderId="2"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2" borderId="0" xfId="0" applyFill="1" applyAlignment="1">
      <alignment horizontal="right" vertical="center" wrapText="1"/>
    </xf>
    <xf numFmtId="0" fontId="0" fillId="2" borderId="0" xfId="0" applyFill="1" applyAlignment="1">
      <alignment horizontal="right" wrapText="1"/>
    </xf>
    <xf numFmtId="0" fontId="3" fillId="2" borderId="0" xfId="0" applyFont="1" applyFill="1" applyAlignment="1">
      <alignment horizontal="left" vertical="center"/>
    </xf>
    <xf numFmtId="0" fontId="0" fillId="0" borderId="0" xfId="0"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6" borderId="18" xfId="0" applyFill="1" applyBorder="1" applyAlignment="1">
      <alignment horizontal="center" vertical="center"/>
    </xf>
    <xf numFmtId="0" fontId="0" fillId="6" borderId="21" xfId="0" applyFill="1" applyBorder="1" applyAlignment="1">
      <alignment horizontal="center" vertical="center"/>
    </xf>
    <xf numFmtId="0" fontId="0" fillId="6" borderId="17" xfId="0" applyFill="1" applyBorder="1" applyAlignment="1">
      <alignment horizontal="center" vertical="center"/>
    </xf>
    <xf numFmtId="10" fontId="0" fillId="4" borderId="18" xfId="0" applyNumberFormat="1" applyFill="1" applyBorder="1" applyAlignment="1" applyProtection="1">
      <alignment horizontal="center" vertical="center"/>
      <protection locked="0"/>
    </xf>
    <xf numFmtId="10" fontId="0" fillId="4" borderId="21" xfId="0" applyNumberFormat="1" applyFill="1" applyBorder="1" applyAlignment="1" applyProtection="1">
      <alignment horizontal="center" vertical="center"/>
      <protection locked="0"/>
    </xf>
    <xf numFmtId="10" fontId="0" fillId="4" borderId="17" xfId="0" applyNumberFormat="1" applyFill="1" applyBorder="1" applyAlignment="1" applyProtection="1">
      <alignment horizontal="center" vertical="center"/>
      <protection locked="0"/>
    </xf>
    <xf numFmtId="0" fontId="0" fillId="0" borderId="21" xfId="0" applyBorder="1" applyAlignment="1">
      <alignment horizontal="left" vertical="center" wrapText="1"/>
    </xf>
    <xf numFmtId="2" fontId="0" fillId="6" borderId="18" xfId="0" applyNumberFormat="1" applyFill="1" applyBorder="1" applyAlignment="1">
      <alignment horizontal="center" vertical="center"/>
    </xf>
    <xf numFmtId="2" fontId="0" fillId="6" borderId="21" xfId="0" applyNumberFormat="1" applyFill="1" applyBorder="1" applyAlignment="1">
      <alignment horizontal="center" vertical="center"/>
    </xf>
    <xf numFmtId="2" fontId="0" fillId="6" borderId="17" xfId="0" applyNumberFormat="1" applyFill="1" applyBorder="1" applyAlignment="1">
      <alignment horizontal="center" vertical="center"/>
    </xf>
    <xf numFmtId="0" fontId="14" fillId="7" borderId="18" xfId="0" applyFont="1" applyFill="1" applyBorder="1" applyAlignment="1">
      <alignment horizontal="center" vertical="center"/>
    </xf>
    <xf numFmtId="0" fontId="14" fillId="7" borderId="17" xfId="0" applyFont="1" applyFill="1" applyBorder="1" applyAlignment="1">
      <alignment horizontal="center" vertical="center"/>
    </xf>
    <xf numFmtId="0" fontId="0" fillId="0" borderId="5" xfId="0" applyBorder="1" applyAlignment="1">
      <alignment horizontal="right" vertical="center" wrapText="1"/>
    </xf>
    <xf numFmtId="0" fontId="0" fillId="0" borderId="19" xfId="0" applyBorder="1" applyAlignment="1">
      <alignment horizontal="right" vertical="center" wrapText="1"/>
    </xf>
    <xf numFmtId="0" fontId="5" fillId="2" borderId="0" xfId="0" applyFont="1" applyFill="1" applyAlignment="1">
      <alignment horizontal="left" vertical="center"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6" xfId="0" applyFont="1" applyBorder="1" applyAlignment="1">
      <alignment horizontal="left" vertical="top" wrapText="1"/>
    </xf>
    <xf numFmtId="0" fontId="22" fillId="0" borderId="0" xfId="0" applyFont="1" applyAlignment="1">
      <alignment horizontal="left" vertical="top" wrapText="1"/>
    </xf>
    <xf numFmtId="0" fontId="3" fillId="2" borderId="18" xfId="0" applyFont="1" applyFill="1" applyBorder="1" applyAlignment="1">
      <alignment horizontal="left"/>
    </xf>
    <xf numFmtId="0" fontId="3" fillId="2" borderId="21" xfId="0" applyFont="1" applyFill="1" applyBorder="1" applyAlignment="1">
      <alignment horizontal="left"/>
    </xf>
    <xf numFmtId="0" fontId="3" fillId="2" borderId="17" xfId="0" applyFont="1" applyFill="1" applyBorder="1" applyAlignment="1">
      <alignment horizontal="left"/>
    </xf>
    <xf numFmtId="0" fontId="0" fillId="0" borderId="20" xfId="0"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0" fillId="6" borderId="2" xfId="0" applyFill="1" applyBorder="1" applyAlignment="1">
      <alignment horizontal="center" vertical="center"/>
    </xf>
    <xf numFmtId="2" fontId="0" fillId="6" borderId="2" xfId="0" applyNumberFormat="1" applyFill="1" applyBorder="1" applyAlignment="1">
      <alignment horizontal="center" vertical="center"/>
    </xf>
    <xf numFmtId="0" fontId="14" fillId="7" borderId="2" xfId="0" applyFont="1" applyFill="1" applyBorder="1" applyAlignment="1">
      <alignment horizontal="center" vertical="center"/>
    </xf>
    <xf numFmtId="0" fontId="0" fillId="0" borderId="21" xfId="0" applyBorder="1" applyAlignment="1">
      <alignment horizontal="center" wrapText="1"/>
    </xf>
  </cellXfs>
  <cellStyles count="3">
    <cellStyle name="Hyperlink" xfId="2" builtinId="8"/>
    <cellStyle name="Kop 1" xfId="1" builtinId="16"/>
    <cellStyle name="Standaard" xfId="0" builtinId="0"/>
  </cellStyles>
  <dxfs count="10">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border>
        <left style="thin">
          <color auto="1"/>
        </left>
        <right style="thin">
          <color auto="1"/>
        </right>
        <top style="thin">
          <color auto="1"/>
        </top>
        <bottom style="thin">
          <color auto="1"/>
        </bottom>
      </border>
    </dxf>
    <dxf>
      <font>
        <color theme="0"/>
      </font>
      <fill>
        <patternFill>
          <bgColor theme="0"/>
        </patternFill>
      </fill>
    </dxf>
    <dxf>
      <font>
        <color auto="1"/>
      </font>
      <border>
        <left style="thin">
          <color auto="1"/>
        </left>
        <right style="thin">
          <color auto="1"/>
        </right>
        <top style="thin">
          <color auto="1"/>
        </top>
        <bottom style="thin">
          <color auto="1"/>
        </bottom>
      </border>
    </dxf>
    <dxf>
      <font>
        <color theme="1"/>
      </font>
      <border>
        <left style="thin">
          <color auto="1"/>
        </left>
        <right style="thin">
          <color auto="1"/>
        </right>
        <top style="thin">
          <color auto="1"/>
        </top>
        <bottom style="thin">
          <color auto="1"/>
        </bottom>
      </border>
    </dxf>
    <dxf>
      <border outline="0">
        <bottom style="thick">
          <color theme="4"/>
        </bottom>
      </border>
    </dxf>
    <dxf>
      <font>
        <strike val="0"/>
        <outline val="0"/>
        <shadow val="0"/>
        <u val="none"/>
        <vertAlign val="baseline"/>
        <sz val="15"/>
        <color theme="0"/>
        <name val="Calibri"/>
        <family val="2"/>
        <scheme val="minor"/>
      </font>
      <alignment horizontal="left" vertical="center" textRotation="0" indent="0" justifyLastLine="0" shrinkToFit="0" readingOrder="0"/>
    </dxf>
  </dxfs>
  <tableStyles count="0" defaultTableStyle="TableStyleMedium2" defaultPivotStyle="PivotStyleLight16"/>
  <colors>
    <mruColors>
      <color rgb="FFEFE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24</xdr:col>
      <xdr:colOff>660400</xdr:colOff>
      <xdr:row>0</xdr:row>
      <xdr:rowOff>48488</xdr:rowOff>
    </xdr:from>
    <xdr:to>
      <xdr:col>26</xdr:col>
      <xdr:colOff>2921000</xdr:colOff>
      <xdr:row>6</xdr:row>
      <xdr:rowOff>269382</xdr:rowOff>
    </xdr:to>
    <xdr:pic>
      <xdr:nvPicPr>
        <xdr:cNvPr id="2" name="Afbeelding 1">
          <a:extLst>
            <a:ext uri="{FF2B5EF4-FFF2-40B4-BE49-F238E27FC236}">
              <a16:creationId xmlns:a16="http://schemas.microsoft.com/office/drawing/2014/main" id="{B3E866EF-EB99-A7FC-D4B5-2CB1EDA3388C}"/>
            </a:ext>
          </a:extLst>
        </xdr:cNvPr>
        <xdr:cNvPicPr>
          <a:picLocks noChangeAspect="1"/>
        </xdr:cNvPicPr>
      </xdr:nvPicPr>
      <xdr:blipFill>
        <a:blip xmlns:r="http://schemas.openxmlformats.org/officeDocument/2006/relationships" r:embed="rId1"/>
        <a:stretch>
          <a:fillRect/>
        </a:stretch>
      </xdr:blipFill>
      <xdr:spPr>
        <a:xfrm>
          <a:off x="22237700" y="48488"/>
          <a:ext cx="3467100" cy="1808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1801092</xdr:colOff>
      <xdr:row>10</xdr:row>
      <xdr:rowOff>34638</xdr:rowOff>
    </xdr:from>
    <xdr:to>
      <xdr:col>15</xdr:col>
      <xdr:colOff>1801092</xdr:colOff>
      <xdr:row>10</xdr:row>
      <xdr:rowOff>346364</xdr:rowOff>
    </xdr:to>
    <xdr:cxnSp macro="">
      <xdr:nvCxnSpPr>
        <xdr:cNvPr id="3" name="Rechte verbindingslijn met pijl 2">
          <a:extLst>
            <a:ext uri="{FF2B5EF4-FFF2-40B4-BE49-F238E27FC236}">
              <a16:creationId xmlns:a16="http://schemas.microsoft.com/office/drawing/2014/main" id="{50A2C65C-7AAA-DB3F-06A7-848EEE066559}"/>
            </a:ext>
          </a:extLst>
        </xdr:cNvPr>
        <xdr:cNvCxnSpPr/>
      </xdr:nvCxnSpPr>
      <xdr:spPr>
        <a:xfrm flipV="1">
          <a:off x="14177819" y="3267365"/>
          <a:ext cx="0" cy="3117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752764</xdr:colOff>
      <xdr:row>10</xdr:row>
      <xdr:rowOff>36946</xdr:rowOff>
    </xdr:from>
    <xdr:to>
      <xdr:col>7</xdr:col>
      <xdr:colOff>752764</xdr:colOff>
      <xdr:row>10</xdr:row>
      <xdr:rowOff>348672</xdr:rowOff>
    </xdr:to>
    <xdr:cxnSp macro="">
      <xdr:nvCxnSpPr>
        <xdr:cNvPr id="5" name="Rechte verbindingslijn met pijl 4">
          <a:extLst>
            <a:ext uri="{FF2B5EF4-FFF2-40B4-BE49-F238E27FC236}">
              <a16:creationId xmlns:a16="http://schemas.microsoft.com/office/drawing/2014/main" id="{F7B7B632-706D-E14D-BE09-2B9270F76958}"/>
            </a:ext>
          </a:extLst>
        </xdr:cNvPr>
        <xdr:cNvCxnSpPr/>
      </xdr:nvCxnSpPr>
      <xdr:spPr>
        <a:xfrm flipV="1">
          <a:off x="6052128" y="3269673"/>
          <a:ext cx="0" cy="3117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294A16-B38D-694D-A824-3F4AD8A033F3}" name="woningeigenschappen" displayName="woningeigenschappen" ref="A1:B8" totalsRowShown="0" headerRowDxfId="9" headerRowBorderDxfId="8" headerRowCellStyle="Kop 1">
  <autoFilter ref="A1:B8" xr:uid="{13294A16-B38D-694D-A824-3F4AD8A033F3}"/>
  <tableColumns count="2">
    <tableColumn id="1" xr3:uid="{661801D3-5EA5-A744-9BBE-3B09778557CA}" name="Benodigde velden:"/>
    <tableColumn id="2" xr3:uid="{D9AC27DF-10A4-B446-BEBE-A40CE68028F5}" name="Eenheid"/>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3DFD-19ED-9A4B-B678-B82EC8EF5E64}">
  <dimension ref="A1:I34"/>
  <sheetViews>
    <sheetView workbookViewId="0">
      <selection activeCell="A39" sqref="A39"/>
    </sheetView>
  </sheetViews>
  <sheetFormatPr baseColWidth="10" defaultColWidth="11" defaultRowHeight="16" x14ac:dyDescent="0.2"/>
  <cols>
    <col min="1" max="1" width="38" bestFit="1" customWidth="1"/>
    <col min="2" max="2" width="12" customWidth="1"/>
    <col min="4" max="4" width="33.83203125" bestFit="1" customWidth="1"/>
    <col min="5" max="5" width="25.33203125" customWidth="1"/>
    <col min="6" max="6" width="16" bestFit="1" customWidth="1"/>
    <col min="7" max="7" width="9.83203125" customWidth="1"/>
    <col min="8" max="8" width="12" bestFit="1" customWidth="1"/>
  </cols>
  <sheetData>
    <row r="1" spans="1:9" s="2" customFormat="1" ht="43" thickBot="1" x14ac:dyDescent="0.25">
      <c r="A1" s="1" t="s">
        <v>0</v>
      </c>
      <c r="B1" s="1" t="s">
        <v>1</v>
      </c>
      <c r="D1" s="3" t="s">
        <v>2</v>
      </c>
      <c r="E1" s="3" t="s">
        <v>3</v>
      </c>
      <c r="F1" s="3" t="s">
        <v>4</v>
      </c>
      <c r="G1" s="3" t="s">
        <v>1</v>
      </c>
      <c r="H1" s="3" t="s">
        <v>5</v>
      </c>
      <c r="I1" s="3" t="s">
        <v>6</v>
      </c>
    </row>
    <row r="2" spans="1:9" ht="17" thickTop="1" x14ac:dyDescent="0.2">
      <c r="A2" t="s">
        <v>7</v>
      </c>
      <c r="D2" t="s">
        <v>8</v>
      </c>
      <c r="E2">
        <v>19.7</v>
      </c>
      <c r="F2">
        <v>2.93</v>
      </c>
      <c r="G2" t="s">
        <v>9</v>
      </c>
      <c r="H2">
        <v>6.7</v>
      </c>
    </row>
    <row r="3" spans="1:9" x14ac:dyDescent="0.2">
      <c r="A3" t="s">
        <v>10</v>
      </c>
      <c r="D3" t="s">
        <v>11</v>
      </c>
      <c r="E3">
        <v>10.5</v>
      </c>
      <c r="F3">
        <v>3.65</v>
      </c>
      <c r="G3" t="s">
        <v>9</v>
      </c>
      <c r="H3">
        <v>3.7</v>
      </c>
    </row>
    <row r="4" spans="1:9" x14ac:dyDescent="0.2">
      <c r="A4" t="s">
        <v>12</v>
      </c>
      <c r="D4" t="s">
        <v>13</v>
      </c>
      <c r="E4" s="4" t="s">
        <v>14</v>
      </c>
      <c r="F4" s="4" t="s">
        <v>14</v>
      </c>
      <c r="G4" s="4"/>
      <c r="H4" s="4" t="s">
        <v>14</v>
      </c>
    </row>
    <row r="5" spans="1:9" x14ac:dyDescent="0.2">
      <c r="A5" t="s">
        <v>15</v>
      </c>
      <c r="D5" t="s">
        <v>16</v>
      </c>
      <c r="E5">
        <v>46.2</v>
      </c>
      <c r="F5">
        <v>0.82</v>
      </c>
      <c r="G5" t="s">
        <v>9</v>
      </c>
      <c r="H5" s="5">
        <f>E5/F5</f>
        <v>56.341463414634156</v>
      </c>
      <c r="I5" s="5">
        <f>H5/7.4</f>
        <v>7.6137112722478584</v>
      </c>
    </row>
    <row r="6" spans="1:9" x14ac:dyDescent="0.2">
      <c r="A6" t="s">
        <v>17</v>
      </c>
      <c r="D6" t="s">
        <v>18</v>
      </c>
      <c r="E6">
        <f>H6*F6</f>
        <v>12.816000000000001</v>
      </c>
      <c r="F6">
        <v>0.09</v>
      </c>
      <c r="G6" t="s">
        <v>9</v>
      </c>
      <c r="H6">
        <v>142.4</v>
      </c>
    </row>
    <row r="7" spans="1:9" x14ac:dyDescent="0.2">
      <c r="A7" t="s">
        <v>19</v>
      </c>
      <c r="D7" t="s">
        <v>20</v>
      </c>
    </row>
    <row r="8" spans="1:9" x14ac:dyDescent="0.2">
      <c r="A8" t="s">
        <v>21</v>
      </c>
      <c r="D8" t="s">
        <v>22</v>
      </c>
    </row>
    <row r="9" spans="1:9" x14ac:dyDescent="0.2">
      <c r="D9" t="s">
        <v>23</v>
      </c>
    </row>
    <row r="10" spans="1:9" x14ac:dyDescent="0.2">
      <c r="D10" t="s">
        <v>24</v>
      </c>
      <c r="E10">
        <v>11.7</v>
      </c>
    </row>
    <row r="11" spans="1:9" x14ac:dyDescent="0.2">
      <c r="D11" t="s">
        <v>25</v>
      </c>
    </row>
    <row r="16" spans="1:9" x14ac:dyDescent="0.2">
      <c r="D16" t="s">
        <v>26</v>
      </c>
      <c r="E16" t="s">
        <v>27</v>
      </c>
    </row>
    <row r="17" spans="1:5" x14ac:dyDescent="0.2">
      <c r="E17" t="s">
        <v>28</v>
      </c>
    </row>
    <row r="19" spans="1:5" x14ac:dyDescent="0.2">
      <c r="B19">
        <v>100</v>
      </c>
    </row>
    <row r="20" spans="1:5" x14ac:dyDescent="0.2">
      <c r="B20">
        <v>15</v>
      </c>
    </row>
    <row r="22" spans="1:5" ht="17" thickBot="1" x14ac:dyDescent="0.25"/>
    <row r="23" spans="1:5" x14ac:dyDescent="0.2">
      <c r="A23" s="22" t="s">
        <v>29</v>
      </c>
      <c r="B23" s="23"/>
    </row>
    <row r="24" spans="1:5" x14ac:dyDescent="0.2">
      <c r="A24" s="24"/>
      <c r="B24" s="25" t="s">
        <v>30</v>
      </c>
    </row>
    <row r="25" spans="1:5" x14ac:dyDescent="0.2">
      <c r="A25" s="24"/>
      <c r="B25" s="25" t="s">
        <v>31</v>
      </c>
    </row>
    <row r="26" spans="1:5" ht="17" thickBot="1" x14ac:dyDescent="0.25">
      <c r="A26" s="26"/>
      <c r="B26" s="27"/>
    </row>
    <row r="33" spans="2:3" x14ac:dyDescent="0.2">
      <c r="B33" t="s">
        <v>32</v>
      </c>
      <c r="C33" t="s">
        <v>33</v>
      </c>
    </row>
    <row r="34" spans="2:3" x14ac:dyDescent="0.2">
      <c r="C34" t="s">
        <v>34</v>
      </c>
    </row>
  </sheetData>
  <sheetProtection algorithmName="SHA-512" hashValue="iwutu3b1wpKMtYM6uF+Ruk4b+qRC5X9Wu0XGBLU+1jjWy3D039eQstxsWZGGLTlZQZqwluUBS7y0RqZxz3LNkw==" saltValue="wxAbKy9Q2N4ESsNlFxn90w==" spinCount="100000" sheet="1" scenarios="1" selectLockedCells="1" selectUnlockedCells="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E1B7-3D1D-1B4D-9EA0-A2DBE57D5FD0}">
  <dimension ref="A1:AJ34"/>
  <sheetViews>
    <sheetView showGridLines="0" tabSelected="1" topLeftCell="A3" zoomScaleNormal="100" workbookViewId="0">
      <selection activeCell="D6" sqref="D6:E6"/>
    </sheetView>
  </sheetViews>
  <sheetFormatPr baseColWidth="10" defaultColWidth="10.83203125" defaultRowHeight="16" x14ac:dyDescent="0.2"/>
  <cols>
    <col min="1" max="1" width="7.1640625" style="93" customWidth="1"/>
    <col min="2" max="2" width="8.5" style="93" customWidth="1"/>
    <col min="3" max="3" width="30.83203125" style="93" customWidth="1"/>
    <col min="4" max="4" width="12.5" style="93" customWidth="1"/>
    <col min="5" max="5" width="26.1640625" style="93" customWidth="1"/>
    <col min="6" max="8" width="14.5" style="93" customWidth="1"/>
    <col min="9" max="9" width="7.6640625" style="93" customWidth="1"/>
    <col min="10" max="10" width="5.33203125" style="93" customWidth="1"/>
    <col min="11" max="11" width="6" style="93" customWidth="1"/>
    <col min="12" max="12" width="3.83203125" style="93" customWidth="1"/>
    <col min="13" max="13" width="6.6640625" style="93" customWidth="1"/>
    <col min="14" max="14" width="0.5" style="93" customWidth="1"/>
    <col min="15" max="15" width="2.1640625" style="93" customWidth="1"/>
    <col min="16" max="17" width="4.5" style="93" customWidth="1"/>
    <col min="18" max="18" width="6.83203125" style="93" customWidth="1"/>
    <col min="19" max="19" width="24.6640625" style="93" customWidth="1"/>
    <col min="20" max="20" width="31" style="93" customWidth="1"/>
    <col min="21" max="21" width="5.33203125" style="93" customWidth="1"/>
    <col min="22" max="22" width="15" style="93" customWidth="1"/>
    <col min="23" max="23" width="14" style="93" customWidth="1"/>
    <col min="24" max="24" width="16.5" style="93" customWidth="1"/>
    <col min="25" max="25" width="13.6640625" style="93" customWidth="1"/>
    <col min="26" max="26" width="2.1640625" style="93" customWidth="1"/>
    <col min="27" max="27" width="38.83203125" style="93" bestFit="1" customWidth="1"/>
    <col min="28" max="29" width="10.83203125" style="93"/>
    <col min="30" max="30" width="20" style="93" customWidth="1"/>
    <col min="31" max="16384" width="10.83203125" style="93"/>
  </cols>
  <sheetData>
    <row r="1" spans="1:36" x14ac:dyDescent="0.2">
      <c r="A1" s="48"/>
      <c r="B1" s="59"/>
      <c r="C1" s="59"/>
      <c r="D1" s="59"/>
      <c r="E1" s="59"/>
      <c r="F1" s="59"/>
      <c r="G1" s="59"/>
      <c r="H1" s="59"/>
      <c r="I1" s="59"/>
      <c r="J1" s="59"/>
      <c r="K1" s="59"/>
      <c r="L1" s="59"/>
      <c r="M1" s="59"/>
      <c r="N1" s="59"/>
      <c r="O1" s="59"/>
      <c r="P1" s="59"/>
      <c r="Q1" s="59"/>
      <c r="R1" s="59"/>
      <c r="S1" s="59"/>
      <c r="T1" s="59"/>
      <c r="U1" s="59"/>
      <c r="V1" s="59"/>
      <c r="W1" s="59"/>
      <c r="X1" s="59"/>
      <c r="Y1" s="59"/>
      <c r="Z1" s="59"/>
      <c r="AA1" s="43"/>
    </row>
    <row r="2" spans="1:36" x14ac:dyDescent="0.2">
      <c r="A2" s="12"/>
      <c r="B2"/>
      <c r="C2"/>
      <c r="D2"/>
      <c r="E2"/>
      <c r="F2"/>
      <c r="G2"/>
      <c r="H2"/>
      <c r="I2"/>
      <c r="J2"/>
      <c r="K2"/>
      <c r="L2"/>
      <c r="M2"/>
      <c r="N2"/>
      <c r="O2"/>
      <c r="P2"/>
      <c r="Q2"/>
      <c r="R2"/>
      <c r="S2"/>
      <c r="T2"/>
      <c r="U2"/>
      <c r="V2"/>
      <c r="W2"/>
      <c r="X2"/>
      <c r="Y2"/>
      <c r="Z2"/>
      <c r="AA2" s="11"/>
    </row>
    <row r="3" spans="1:36" ht="37" x14ac:dyDescent="0.45">
      <c r="A3" s="12"/>
      <c r="B3" s="60" t="s">
        <v>35</v>
      </c>
      <c r="C3" s="60"/>
      <c r="D3" s="60"/>
      <c r="E3" s="60"/>
      <c r="F3" s="60"/>
      <c r="G3" s="60"/>
      <c r="H3" s="60"/>
      <c r="I3" s="60"/>
      <c r="J3"/>
      <c r="K3"/>
      <c r="L3"/>
      <c r="M3"/>
      <c r="N3"/>
      <c r="O3"/>
      <c r="P3"/>
      <c r="Q3"/>
      <c r="R3" s="178"/>
      <c r="S3" s="178"/>
      <c r="T3" s="178"/>
      <c r="U3"/>
      <c r="V3"/>
      <c r="W3"/>
      <c r="X3"/>
      <c r="Y3"/>
      <c r="Z3"/>
      <c r="AA3" s="11"/>
      <c r="AC3" s="165" t="s">
        <v>36</v>
      </c>
      <c r="AD3" s="201" t="s">
        <v>37</v>
      </c>
      <c r="AE3" s="201"/>
    </row>
    <row r="4" spans="1:36" x14ac:dyDescent="0.2">
      <c r="A4" s="12"/>
      <c r="B4"/>
      <c r="C4"/>
      <c r="D4"/>
      <c r="E4"/>
      <c r="F4"/>
      <c r="G4"/>
      <c r="H4"/>
      <c r="I4"/>
      <c r="J4"/>
      <c r="K4"/>
      <c r="L4"/>
      <c r="M4"/>
      <c r="N4"/>
      <c r="O4"/>
      <c r="P4"/>
      <c r="Q4"/>
      <c r="R4"/>
      <c r="S4"/>
      <c r="T4"/>
      <c r="U4"/>
      <c r="V4"/>
      <c r="W4"/>
      <c r="X4"/>
      <c r="Y4"/>
      <c r="Z4"/>
      <c r="AA4" s="11"/>
      <c r="AC4" s="202" t="s">
        <v>38</v>
      </c>
      <c r="AD4" s="205" t="s">
        <v>39</v>
      </c>
      <c r="AE4" s="206"/>
    </row>
    <row r="5" spans="1:36" x14ac:dyDescent="0.2">
      <c r="A5" s="12"/>
      <c r="B5"/>
      <c r="C5"/>
      <c r="D5"/>
      <c r="E5"/>
      <c r="F5"/>
      <c r="G5"/>
      <c r="H5"/>
      <c r="I5"/>
      <c r="J5"/>
      <c r="K5"/>
      <c r="L5"/>
      <c r="M5"/>
      <c r="N5"/>
      <c r="O5"/>
      <c r="P5"/>
      <c r="Q5"/>
      <c r="R5"/>
      <c r="S5"/>
      <c r="T5"/>
      <c r="U5"/>
      <c r="V5"/>
      <c r="W5"/>
      <c r="X5"/>
      <c r="Y5"/>
      <c r="Z5"/>
      <c r="AA5" s="11"/>
      <c r="AC5" s="203"/>
      <c r="AD5" s="207"/>
      <c r="AE5" s="208"/>
    </row>
    <row r="6" spans="1:36" s="125" customFormat="1" ht="24" customHeight="1" x14ac:dyDescent="0.2">
      <c r="A6" s="61"/>
      <c r="B6" s="200" t="s">
        <v>40</v>
      </c>
      <c r="C6" s="200"/>
      <c r="D6" s="196"/>
      <c r="E6" s="196"/>
      <c r="F6" s="40"/>
      <c r="G6" s="40"/>
      <c r="H6" s="40"/>
      <c r="I6" s="40"/>
      <c r="J6" s="6"/>
      <c r="K6" s="6"/>
      <c r="L6" s="6"/>
      <c r="M6" s="6"/>
      <c r="N6" s="6"/>
      <c r="O6" s="6"/>
      <c r="P6" s="6"/>
      <c r="Q6" s="6"/>
      <c r="R6" s="6"/>
      <c r="S6" s="6"/>
      <c r="T6" s="6"/>
      <c r="U6"/>
      <c r="V6"/>
      <c r="W6"/>
      <c r="X6"/>
      <c r="Y6"/>
      <c r="Z6"/>
      <c r="AA6" s="20"/>
      <c r="AC6" s="204"/>
      <c r="AD6" s="209"/>
      <c r="AE6" s="210"/>
    </row>
    <row r="7" spans="1:36" s="125" customFormat="1" ht="24" customHeight="1" x14ac:dyDescent="0.2">
      <c r="A7" s="61"/>
      <c r="B7" s="200" t="s">
        <v>41</v>
      </c>
      <c r="C7" s="200"/>
      <c r="D7" s="196"/>
      <c r="E7" s="196"/>
      <c r="F7" s="40"/>
      <c r="G7" s="40"/>
      <c r="H7" s="40"/>
      <c r="I7" s="40"/>
      <c r="J7" s="6"/>
      <c r="K7" s="6"/>
      <c r="L7" s="6"/>
      <c r="M7" s="6"/>
      <c r="N7" s="6"/>
      <c r="O7" s="6"/>
      <c r="P7" s="6"/>
      <c r="Q7" s="6"/>
      <c r="R7" s="6"/>
      <c r="S7" s="6"/>
      <c r="T7" s="6"/>
      <c r="U7"/>
      <c r="V7"/>
      <c r="W7"/>
      <c r="X7"/>
      <c r="Y7"/>
      <c r="Z7"/>
      <c r="AA7" s="20"/>
    </row>
    <row r="8" spans="1:36" s="125" customFormat="1" ht="24" customHeight="1" x14ac:dyDescent="0.2">
      <c r="A8" s="61"/>
      <c r="B8" s="200" t="s">
        <v>42</v>
      </c>
      <c r="C8" s="200"/>
      <c r="D8" s="196"/>
      <c r="E8" s="196"/>
      <c r="F8" s="40"/>
      <c r="G8" s="40"/>
      <c r="H8" s="40"/>
      <c r="I8" s="40"/>
      <c r="J8" s="6"/>
      <c r="K8" s="6"/>
      <c r="L8" s="6"/>
      <c r="M8" s="6"/>
      <c r="N8" s="6"/>
      <c r="O8" s="6"/>
      <c r="P8" s="6"/>
      <c r="Q8" s="6"/>
      <c r="R8" s="6"/>
      <c r="S8" s="6"/>
      <c r="T8" s="6"/>
      <c r="U8" s="6"/>
      <c r="V8" s="6"/>
      <c r="W8" s="6"/>
      <c r="X8" s="6"/>
      <c r="Y8" s="6"/>
      <c r="Z8"/>
      <c r="AA8" s="20"/>
    </row>
    <row r="9" spans="1:36" s="125" customFormat="1" ht="24" customHeight="1" x14ac:dyDescent="0.2">
      <c r="A9" s="61"/>
      <c r="B9" s="200" t="s">
        <v>43</v>
      </c>
      <c r="C9" s="200"/>
      <c r="D9" s="196"/>
      <c r="E9" s="196"/>
      <c r="F9" s="40"/>
      <c r="G9" s="40"/>
      <c r="H9" s="40"/>
      <c r="I9" s="40"/>
      <c r="J9" s="6"/>
      <c r="K9" s="6"/>
      <c r="L9" s="6"/>
      <c r="M9" s="6"/>
      <c r="N9" s="6"/>
      <c r="O9" s="6"/>
      <c r="P9" s="6"/>
      <c r="Q9" s="6"/>
      <c r="R9" s="6"/>
      <c r="S9" s="6"/>
      <c r="T9" s="6"/>
      <c r="U9" s="6"/>
      <c r="V9" s="6"/>
      <c r="W9" s="6"/>
      <c r="X9" s="6"/>
      <c r="Y9" s="6"/>
      <c r="Z9"/>
      <c r="AA9" s="20"/>
    </row>
    <row r="10" spans="1:36" s="125" customFormat="1" ht="24" customHeight="1" x14ac:dyDescent="0.2">
      <c r="A10" s="61"/>
      <c r="B10" s="200" t="s">
        <v>44</v>
      </c>
      <c r="C10" s="200"/>
      <c r="D10" s="196"/>
      <c r="E10" s="196"/>
      <c r="F10" s="40"/>
      <c r="G10" s="40"/>
      <c r="H10" s="40"/>
      <c r="I10" s="40"/>
      <c r="J10" s="6"/>
      <c r="K10" s="6"/>
      <c r="L10" s="6"/>
      <c r="M10" s="6"/>
      <c r="N10" s="6"/>
      <c r="O10" s="6"/>
      <c r="P10" s="6"/>
      <c r="Q10" s="6"/>
      <c r="R10" s="6"/>
      <c r="S10" s="6"/>
      <c r="T10" s="6"/>
      <c r="U10" s="6"/>
      <c r="V10" s="6"/>
      <c r="W10" s="6"/>
      <c r="X10" s="6"/>
      <c r="Y10" s="6"/>
      <c r="Z10"/>
      <c r="AA10" s="20"/>
    </row>
    <row r="11" spans="1:36" x14ac:dyDescent="0.2">
      <c r="A11" s="12"/>
      <c r="B11"/>
      <c r="C11"/>
      <c r="D11"/>
      <c r="E11"/>
      <c r="F11"/>
      <c r="G11"/>
      <c r="H11"/>
      <c r="I11"/>
      <c r="J11"/>
      <c r="K11"/>
      <c r="L11"/>
      <c r="M11"/>
      <c r="N11"/>
      <c r="O11"/>
      <c r="P11"/>
      <c r="Q11"/>
      <c r="R11"/>
      <c r="S11"/>
      <c r="T11"/>
      <c r="U11"/>
      <c r="V11"/>
      <c r="W11"/>
      <c r="X11"/>
      <c r="Y11"/>
      <c r="Z11"/>
      <c r="AA11" s="11"/>
    </row>
    <row r="12" spans="1:36" x14ac:dyDescent="0.2">
      <c r="A12" s="12"/>
      <c r="B12"/>
      <c r="C12"/>
      <c r="D12"/>
      <c r="E12"/>
      <c r="F12"/>
      <c r="G12"/>
      <c r="H12"/>
      <c r="I12"/>
      <c r="J12"/>
      <c r="K12"/>
      <c r="L12"/>
      <c r="M12"/>
      <c r="N12"/>
      <c r="O12"/>
      <c r="P12"/>
      <c r="Q12"/>
      <c r="R12"/>
      <c r="S12"/>
      <c r="T12"/>
      <c r="U12"/>
      <c r="V12"/>
      <c r="W12"/>
      <c r="X12"/>
      <c r="Y12"/>
      <c r="Z12"/>
      <c r="AA12" s="11"/>
    </row>
    <row r="13" spans="1:36" ht="46" customHeight="1" x14ac:dyDescent="0.2">
      <c r="A13" s="12"/>
      <c r="B13" s="62" t="s">
        <v>45</v>
      </c>
      <c r="C13" s="62"/>
      <c r="D13" s="62"/>
      <c r="E13" s="62"/>
      <c r="F13" s="62"/>
      <c r="G13" s="62"/>
      <c r="H13" s="62"/>
      <c r="I13" s="62"/>
      <c r="J13" s="45"/>
      <c r="K13" s="63"/>
      <c r="L13" s="63"/>
      <c r="M13" s="63"/>
      <c r="N13" s="63"/>
      <c r="O13"/>
      <c r="P13"/>
      <c r="Q13"/>
      <c r="R13" s="179" t="s">
        <v>46</v>
      </c>
      <c r="S13" s="179"/>
      <c r="T13" s="179"/>
      <c r="U13" s="45"/>
      <c r="V13" s="63" t="s">
        <v>47</v>
      </c>
      <c r="W13" s="63" t="s">
        <v>48</v>
      </c>
      <c r="X13" s="63" t="s">
        <v>49</v>
      </c>
      <c r="Y13" s="63" t="s">
        <v>50</v>
      </c>
      <c r="Z13"/>
      <c r="AA13" s="11"/>
    </row>
    <row r="14" spans="1:36" ht="51" customHeight="1" x14ac:dyDescent="0.2">
      <c r="A14" s="12"/>
      <c r="B14" s="192" t="s">
        <v>51</v>
      </c>
      <c r="C14" s="192"/>
      <c r="D14" s="192"/>
      <c r="E14" s="192"/>
      <c r="F14" s="192"/>
      <c r="G14" s="192"/>
      <c r="H14" s="192"/>
      <c r="I14" s="192"/>
      <c r="J14" s="192"/>
      <c r="K14" s="192"/>
      <c r="L14" s="192"/>
      <c r="M14" s="192"/>
      <c r="N14" s="192"/>
      <c r="O14"/>
      <c r="P14"/>
      <c r="Q14"/>
      <c r="R14" s="180" t="s">
        <v>52</v>
      </c>
      <c r="S14" s="181"/>
      <c r="T14" s="181" t="s">
        <v>53</v>
      </c>
      <c r="U14" s="181"/>
      <c r="V14" s="30" t="s">
        <v>54</v>
      </c>
      <c r="W14" s="30" t="s">
        <v>55</v>
      </c>
      <c r="X14" s="30" t="s">
        <v>56</v>
      </c>
      <c r="Y14" s="31" t="s">
        <v>57</v>
      </c>
      <c r="Z14"/>
      <c r="AA14" s="11"/>
    </row>
    <row r="15" spans="1:36" s="125" customFormat="1" ht="40" customHeight="1" x14ac:dyDescent="0.2">
      <c r="A15" s="61"/>
      <c r="B15" s="192"/>
      <c r="C15" s="192"/>
      <c r="D15" s="192"/>
      <c r="E15" s="192"/>
      <c r="F15" s="192"/>
      <c r="G15" s="192"/>
      <c r="H15" s="192"/>
      <c r="I15" s="192"/>
      <c r="J15" s="192"/>
      <c r="K15" s="192"/>
      <c r="L15" s="192"/>
      <c r="M15" s="192"/>
      <c r="N15" s="192"/>
      <c r="O15" s="6"/>
      <c r="P15" s="6"/>
      <c r="Q15" s="6"/>
      <c r="R15" s="167" t="s">
        <v>58</v>
      </c>
      <c r="S15" s="167"/>
      <c r="T15" s="168" t="s">
        <v>59</v>
      </c>
      <c r="U15" s="168"/>
      <c r="V15" s="136"/>
      <c r="W15" s="35">
        <v>4.42</v>
      </c>
      <c r="X15" s="36">
        <v>0</v>
      </c>
      <c r="Y15" s="77" t="str">
        <f t="shared" ref="Y15:Y21" si="0">IF(V15="","",((V15*W15)+X15))</f>
        <v/>
      </c>
      <c r="Z15"/>
      <c r="AA15" s="20"/>
    </row>
    <row r="16" spans="1:36" s="125" customFormat="1" ht="40" customHeight="1" x14ac:dyDescent="0.2">
      <c r="A16" s="61"/>
      <c r="B16" s="192"/>
      <c r="C16" s="192"/>
      <c r="D16" s="192"/>
      <c r="E16" s="192"/>
      <c r="F16" s="192"/>
      <c r="G16" s="192"/>
      <c r="H16" s="192"/>
      <c r="I16" s="192"/>
      <c r="J16" s="192"/>
      <c r="K16" s="192"/>
      <c r="L16" s="192"/>
      <c r="M16" s="192"/>
      <c r="N16" s="192"/>
      <c r="O16" s="6"/>
      <c r="P16" s="6"/>
      <c r="Q16" s="6"/>
      <c r="R16" s="167" t="s">
        <v>60</v>
      </c>
      <c r="S16" s="167"/>
      <c r="T16" s="168" t="s">
        <v>61</v>
      </c>
      <c r="U16" s="168"/>
      <c r="V16" s="136"/>
      <c r="W16" s="35">
        <v>1.46</v>
      </c>
      <c r="X16" s="36">
        <v>0</v>
      </c>
      <c r="Y16" s="77" t="str">
        <f t="shared" si="0"/>
        <v/>
      </c>
      <c r="Z16"/>
      <c r="AA16" s="20"/>
      <c r="AE16" s="93"/>
      <c r="AF16" s="93"/>
      <c r="AG16" s="93"/>
      <c r="AH16" s="93"/>
      <c r="AI16" s="93"/>
      <c r="AJ16" s="93"/>
    </row>
    <row r="17" spans="1:36" s="125" customFormat="1" ht="40" customHeight="1" x14ac:dyDescent="0.2">
      <c r="A17" s="61"/>
      <c r="B17" s="192"/>
      <c r="C17" s="192"/>
      <c r="D17" s="192"/>
      <c r="E17" s="192"/>
      <c r="F17" s="192"/>
      <c r="G17" s="192"/>
      <c r="H17" s="192"/>
      <c r="I17" s="192"/>
      <c r="J17" s="192"/>
      <c r="K17" s="192"/>
      <c r="L17" s="192"/>
      <c r="M17" s="192"/>
      <c r="N17" s="192"/>
      <c r="O17" s="6"/>
      <c r="P17" s="6"/>
      <c r="Q17" s="6"/>
      <c r="R17" s="167"/>
      <c r="S17" s="167"/>
      <c r="T17" s="168" t="s">
        <v>62</v>
      </c>
      <c r="U17" s="168"/>
      <c r="V17" s="136"/>
      <c r="W17" s="35">
        <v>2.96</v>
      </c>
      <c r="X17" s="36">
        <v>0</v>
      </c>
      <c r="Y17" s="77" t="str">
        <f t="shared" si="0"/>
        <v/>
      </c>
      <c r="Z17"/>
      <c r="AA17" s="20"/>
      <c r="AE17" s="93"/>
      <c r="AF17" s="93"/>
      <c r="AG17" s="93"/>
      <c r="AH17" s="93"/>
      <c r="AI17" s="93"/>
      <c r="AJ17" s="93"/>
    </row>
    <row r="18" spans="1:36" s="125" customFormat="1" ht="40" customHeight="1" x14ac:dyDescent="0.2">
      <c r="A18" s="61"/>
      <c r="B18" s="192"/>
      <c r="C18" s="192"/>
      <c r="D18" s="192"/>
      <c r="E18" s="192"/>
      <c r="F18" s="192"/>
      <c r="G18" s="192"/>
      <c r="H18" s="192"/>
      <c r="I18" s="192"/>
      <c r="J18" s="192"/>
      <c r="K18" s="192"/>
      <c r="L18" s="192"/>
      <c r="M18" s="192"/>
      <c r="N18" s="192"/>
      <c r="O18" s="6"/>
      <c r="P18" s="6"/>
      <c r="Q18" s="6"/>
      <c r="R18" s="167" t="s">
        <v>63</v>
      </c>
      <c r="S18" s="167"/>
      <c r="T18" s="167" t="s">
        <v>64</v>
      </c>
      <c r="U18" s="167"/>
      <c r="V18" s="136"/>
      <c r="W18" s="35">
        <v>4.42</v>
      </c>
      <c r="X18" s="36">
        <v>0</v>
      </c>
      <c r="Y18" s="77" t="str">
        <f t="shared" si="0"/>
        <v/>
      </c>
      <c r="Z18"/>
      <c r="AA18" s="20"/>
      <c r="AE18" s="93"/>
      <c r="AF18" s="93"/>
      <c r="AG18" s="93"/>
      <c r="AH18" s="93"/>
      <c r="AI18" s="93"/>
      <c r="AJ18" s="93"/>
    </row>
    <row r="19" spans="1:36" s="125" customFormat="1" ht="40" customHeight="1" x14ac:dyDescent="0.2">
      <c r="A19" s="61"/>
      <c r="B19" s="192"/>
      <c r="C19" s="192"/>
      <c r="D19" s="192"/>
      <c r="E19" s="192"/>
      <c r="F19" s="192"/>
      <c r="G19" s="192"/>
      <c r="H19" s="192"/>
      <c r="I19" s="192"/>
      <c r="J19" s="192"/>
      <c r="K19" s="192"/>
      <c r="L19" s="192"/>
      <c r="M19" s="192"/>
      <c r="N19" s="192"/>
      <c r="O19" s="6"/>
      <c r="P19" s="6"/>
      <c r="Q19" s="6"/>
      <c r="R19" s="167" t="s">
        <v>65</v>
      </c>
      <c r="S19" s="167"/>
      <c r="T19" s="168" t="s">
        <v>66</v>
      </c>
      <c r="U19" s="168"/>
      <c r="V19" s="136"/>
      <c r="W19" s="35">
        <v>1.58</v>
      </c>
      <c r="X19" s="36">
        <v>1.58</v>
      </c>
      <c r="Y19" s="77" t="str">
        <f t="shared" si="0"/>
        <v/>
      </c>
      <c r="Z19"/>
      <c r="AA19" s="20"/>
      <c r="AE19" s="93"/>
      <c r="AF19" s="93"/>
      <c r="AG19" s="93"/>
      <c r="AH19" s="93"/>
      <c r="AI19" s="93"/>
      <c r="AJ19" s="93"/>
    </row>
    <row r="20" spans="1:36" s="125" customFormat="1" ht="40" customHeight="1" x14ac:dyDescent="0.2">
      <c r="A20" s="61"/>
      <c r="B20" s="192"/>
      <c r="C20" s="192"/>
      <c r="D20" s="192"/>
      <c r="E20" s="192"/>
      <c r="F20" s="192"/>
      <c r="G20" s="192"/>
      <c r="H20" s="192"/>
      <c r="I20" s="192"/>
      <c r="J20" s="192"/>
      <c r="K20" s="192"/>
      <c r="L20" s="192"/>
      <c r="M20" s="192"/>
      <c r="N20" s="192"/>
      <c r="O20" s="6"/>
      <c r="P20" s="6"/>
      <c r="Q20" s="6"/>
      <c r="R20" s="186" t="s">
        <v>67</v>
      </c>
      <c r="S20" s="186"/>
      <c r="T20" s="168" t="s">
        <v>66</v>
      </c>
      <c r="U20" s="168"/>
      <c r="V20" s="136"/>
      <c r="W20" s="35">
        <v>0.44</v>
      </c>
      <c r="X20" s="36">
        <v>10.36</v>
      </c>
      <c r="Y20" s="77" t="str">
        <f t="shared" si="0"/>
        <v/>
      </c>
      <c r="Z20"/>
      <c r="AA20" s="20"/>
      <c r="AE20" s="93"/>
      <c r="AF20" s="93"/>
      <c r="AG20" s="93"/>
      <c r="AH20" s="93"/>
      <c r="AI20" s="93"/>
      <c r="AJ20" s="93"/>
    </row>
    <row r="21" spans="1:36" s="125" customFormat="1" ht="40" customHeight="1" x14ac:dyDescent="0.2">
      <c r="A21" s="61"/>
      <c r="B21" s="192"/>
      <c r="C21" s="192"/>
      <c r="D21" s="192"/>
      <c r="E21" s="192"/>
      <c r="F21" s="192"/>
      <c r="G21" s="192"/>
      <c r="H21" s="192"/>
      <c r="I21" s="192"/>
      <c r="J21" s="192"/>
      <c r="K21" s="192"/>
      <c r="L21" s="192"/>
      <c r="M21" s="192"/>
      <c r="N21" s="192"/>
      <c r="O21" s="6"/>
      <c r="P21" s="6"/>
      <c r="Q21" s="6"/>
      <c r="R21" s="167" t="s">
        <v>68</v>
      </c>
      <c r="S21" s="167"/>
      <c r="T21" s="168" t="s">
        <v>66</v>
      </c>
      <c r="U21" s="168"/>
      <c r="V21" s="136"/>
      <c r="W21" s="35">
        <v>5.6</v>
      </c>
      <c r="X21" s="36">
        <v>0</v>
      </c>
      <c r="Y21" s="77" t="str">
        <f t="shared" si="0"/>
        <v/>
      </c>
      <c r="Z21"/>
      <c r="AA21" s="20"/>
      <c r="AE21" s="93"/>
      <c r="AF21" s="93"/>
      <c r="AG21" s="93"/>
      <c r="AH21" s="93"/>
      <c r="AI21" s="93"/>
      <c r="AJ21" s="93"/>
    </row>
    <row r="22" spans="1:36" s="125" customFormat="1" ht="40" customHeight="1" x14ac:dyDescent="0.2">
      <c r="A22" s="61"/>
      <c r="B22" s="64"/>
      <c r="C22" s="64"/>
      <c r="D22" s="64"/>
      <c r="E22" s="64"/>
      <c r="F22" s="64"/>
      <c r="G22" s="64"/>
      <c r="H22" s="64"/>
      <c r="I22" s="64"/>
      <c r="J22" s="64"/>
      <c r="K22" s="64"/>
      <c r="L22" s="64"/>
      <c r="M22" s="64"/>
      <c r="N22" s="64"/>
      <c r="O22" s="6"/>
      <c r="P22" s="6"/>
      <c r="Q22" s="6"/>
      <c r="R22" s="167" t="s">
        <v>69</v>
      </c>
      <c r="S22" s="167"/>
      <c r="T22" s="168" t="s">
        <v>70</v>
      </c>
      <c r="U22" s="168"/>
      <c r="V22" s="136"/>
      <c r="W22" s="35">
        <v>0.11</v>
      </c>
      <c r="X22" s="36">
        <v>0</v>
      </c>
      <c r="Y22" s="77" t="str" cm="1">
        <f t="array" ref="Y22">_xlfn.IFS(V22="","",D24=Datablad!B24,0,V22&gt;0,((V22*W22)+X22))</f>
        <v/>
      </c>
      <c r="Z22"/>
      <c r="AA22" s="20"/>
      <c r="AE22" s="93"/>
      <c r="AF22" s="93"/>
      <c r="AG22" s="93"/>
      <c r="AH22" s="93"/>
      <c r="AI22" s="93"/>
      <c r="AJ22" s="93"/>
    </row>
    <row r="23" spans="1:36" s="125" customFormat="1" ht="40" customHeight="1" x14ac:dyDescent="0.2">
      <c r="A23" s="61"/>
      <c r="B23" s="193" t="s">
        <v>71</v>
      </c>
      <c r="C23" s="194"/>
      <c r="D23" s="195"/>
      <c r="E23" s="6"/>
      <c r="F23" s="197" t="s">
        <v>72</v>
      </c>
      <c r="G23" s="198"/>
      <c r="H23" s="199"/>
      <c r="I23" s="6"/>
      <c r="J23" s="6"/>
      <c r="K23" s="6"/>
      <c r="L23" s="38"/>
      <c r="M23" s="6"/>
      <c r="N23" s="38"/>
      <c r="O23" s="6"/>
      <c r="P23" s="6"/>
      <c r="Q23" s="6"/>
      <c r="R23" s="167" t="s">
        <v>73</v>
      </c>
      <c r="S23" s="167"/>
      <c r="T23" s="168" t="s">
        <v>66</v>
      </c>
      <c r="U23" s="168"/>
      <c r="V23" s="136"/>
      <c r="W23" s="35">
        <v>4.37</v>
      </c>
      <c r="X23" s="36">
        <v>0</v>
      </c>
      <c r="Y23" s="77" t="str" cm="1">
        <f t="array" ref="Y23">_xlfn.IFS(V23="","",D24=Datablad!B24,0,V23&gt;0,((V23*W23)+X23))</f>
        <v/>
      </c>
      <c r="Z23"/>
      <c r="AA23" s="20"/>
      <c r="AE23" s="93"/>
      <c r="AF23" s="93"/>
      <c r="AG23" s="93"/>
      <c r="AH23" s="93"/>
      <c r="AI23" s="93"/>
      <c r="AJ23" s="93"/>
    </row>
    <row r="24" spans="1:36" s="125" customFormat="1" ht="40" customHeight="1" x14ac:dyDescent="0.2">
      <c r="A24" s="61"/>
      <c r="B24" s="29" t="s">
        <v>74</v>
      </c>
      <c r="C24" s="39" t="s">
        <v>75</v>
      </c>
      <c r="D24" s="136"/>
      <c r="E24" s="6"/>
      <c r="F24" s="161" t="s">
        <v>76</v>
      </c>
      <c r="G24" s="153"/>
      <c r="H24" s="154"/>
      <c r="I24" s="6"/>
      <c r="J24" s="6"/>
      <c r="K24" s="6"/>
      <c r="L24" s="38"/>
      <c r="M24" s="6"/>
      <c r="N24" s="38"/>
      <c r="O24" s="6"/>
      <c r="P24" s="6"/>
      <c r="Q24" s="6"/>
      <c r="R24" s="186" t="s">
        <v>77</v>
      </c>
      <c r="S24" s="186"/>
      <c r="T24" s="168" t="s">
        <v>78</v>
      </c>
      <c r="U24" s="168"/>
      <c r="V24" s="136"/>
      <c r="W24" s="35">
        <v>3.6</v>
      </c>
      <c r="X24" s="36">
        <v>0</v>
      </c>
      <c r="Y24" s="77" t="str">
        <f t="shared" ref="Y24" si="1">IF(V24="","",((V24*W24)+V24))</f>
        <v/>
      </c>
      <c r="Z24"/>
      <c r="AA24" s="20"/>
      <c r="AE24" s="93"/>
      <c r="AF24" s="93"/>
      <c r="AG24" s="93"/>
      <c r="AH24" s="93"/>
      <c r="AI24" s="93"/>
      <c r="AJ24" s="93"/>
    </row>
    <row r="25" spans="1:36" s="125" customFormat="1" ht="40" customHeight="1" x14ac:dyDescent="0.2">
      <c r="A25" s="61"/>
      <c r="B25" s="29" t="s">
        <v>79</v>
      </c>
      <c r="C25" s="39" t="s">
        <v>80</v>
      </c>
      <c r="D25" s="136"/>
      <c r="E25" s="6"/>
      <c r="F25" s="162" t="s">
        <v>81</v>
      </c>
      <c r="G25" s="155"/>
      <c r="H25" s="156"/>
      <c r="I25" s="6"/>
      <c r="J25" s="6"/>
      <c r="K25" s="6"/>
      <c r="L25" s="38"/>
      <c r="M25" s="6"/>
      <c r="N25" s="38"/>
      <c r="O25" s="6"/>
      <c r="P25" s="6"/>
      <c r="Q25" s="6"/>
      <c r="R25" s="186" t="s">
        <v>82</v>
      </c>
      <c r="S25" s="186"/>
      <c r="T25" s="168" t="s">
        <v>83</v>
      </c>
      <c r="U25" s="168"/>
      <c r="V25" s="136"/>
      <c r="W25" s="35">
        <v>1</v>
      </c>
      <c r="X25" s="36">
        <v>0</v>
      </c>
      <c r="Y25" s="77" t="str" cm="1">
        <f t="array" ref="Y25">_xlfn.IFS(V25="","",D27=Datablad!B24,0,V25&gt;0,((V25*W25)+X25))</f>
        <v/>
      </c>
      <c r="Z25"/>
      <c r="AA25" s="20"/>
      <c r="AE25" s="93"/>
      <c r="AF25" s="93"/>
      <c r="AG25" s="93"/>
      <c r="AH25" s="93"/>
      <c r="AI25" s="93"/>
      <c r="AJ25" s="93"/>
    </row>
    <row r="26" spans="1:36" s="125" customFormat="1" ht="40" customHeight="1" x14ac:dyDescent="0.2">
      <c r="A26" s="61"/>
      <c r="B26" s="29" t="s">
        <v>84</v>
      </c>
      <c r="C26" s="39" t="s">
        <v>85</v>
      </c>
      <c r="D26" s="136"/>
      <c r="E26" s="6"/>
      <c r="F26" s="163" t="s">
        <v>86</v>
      </c>
      <c r="G26" s="157"/>
      <c r="H26" s="158"/>
      <c r="I26" s="6"/>
      <c r="J26" s="6"/>
      <c r="K26" s="6"/>
      <c r="L26" s="38"/>
      <c r="M26" s="6"/>
      <c r="N26" s="38"/>
      <c r="O26" s="6"/>
      <c r="P26" s="6"/>
      <c r="Q26" s="6"/>
      <c r="R26" s="186" t="s">
        <v>87</v>
      </c>
      <c r="S26" s="186"/>
      <c r="T26" s="168" t="s">
        <v>88</v>
      </c>
      <c r="U26" s="168"/>
      <c r="V26" s="36"/>
      <c r="W26" s="35"/>
      <c r="X26" s="36">
        <v>17</v>
      </c>
      <c r="Y26" s="77">
        <v>17</v>
      </c>
      <c r="Z26"/>
      <c r="AA26" s="20" t="s">
        <v>89</v>
      </c>
      <c r="AE26" s="93"/>
      <c r="AF26" s="93"/>
      <c r="AG26" s="93"/>
      <c r="AH26" s="93"/>
      <c r="AI26" s="93"/>
      <c r="AJ26" s="93"/>
    </row>
    <row r="27" spans="1:36" s="125" customFormat="1" ht="40" customHeight="1" x14ac:dyDescent="0.2">
      <c r="A27" s="61"/>
      <c r="B27" s="29" t="s">
        <v>90</v>
      </c>
      <c r="C27" s="39" t="s">
        <v>91</v>
      </c>
      <c r="D27" s="136"/>
      <c r="E27" s="6"/>
      <c r="F27" s="164" t="s">
        <v>92</v>
      </c>
      <c r="G27" s="159"/>
      <c r="H27" s="160"/>
      <c r="I27" s="6"/>
      <c r="J27" s="6"/>
      <c r="K27" s="6"/>
      <c r="L27" s="38"/>
      <c r="M27" s="6"/>
      <c r="N27" s="38"/>
      <c r="O27" s="6"/>
      <c r="P27" s="6"/>
      <c r="Q27" s="6"/>
      <c r="R27" s="186" t="s">
        <v>93</v>
      </c>
      <c r="S27" s="186"/>
      <c r="T27" s="168" t="s">
        <v>88</v>
      </c>
      <c r="U27" s="168"/>
      <c r="V27" s="36"/>
      <c r="W27" s="35"/>
      <c r="X27" s="36">
        <v>5</v>
      </c>
      <c r="Y27" s="77">
        <f>5</f>
        <v>5</v>
      </c>
      <c r="Z27"/>
      <c r="AA27" s="20" t="s">
        <v>94</v>
      </c>
      <c r="AE27" s="93"/>
      <c r="AF27" s="93"/>
      <c r="AG27" s="93"/>
      <c r="AH27" s="93"/>
      <c r="AI27" s="93"/>
      <c r="AJ27" s="93"/>
    </row>
    <row r="28" spans="1:36" ht="32" customHeight="1" x14ac:dyDescent="0.2">
      <c r="A28" s="12"/>
      <c r="B28"/>
      <c r="C28"/>
      <c r="D28"/>
      <c r="E28"/>
      <c r="F28"/>
      <c r="G28"/>
      <c r="H28"/>
      <c r="I28"/>
      <c r="J28"/>
      <c r="K28" s="65"/>
      <c r="L28" s="6"/>
      <c r="M28" s="6"/>
      <c r="N28" s="38"/>
      <c r="O28"/>
      <c r="P28"/>
      <c r="Q28"/>
      <c r="R28"/>
      <c r="S28"/>
      <c r="T28"/>
      <c r="U28"/>
      <c r="V28" s="65" t="s">
        <v>95</v>
      </c>
      <c r="W28" s="211" t="s">
        <v>96</v>
      </c>
      <c r="X28" s="212"/>
      <c r="Y28" s="56" t="str">
        <f>IF(SUM(Y15:Y27)=22,"",SUM(Y15:Y27))</f>
        <v/>
      </c>
      <c r="Z28"/>
      <c r="AA28" s="11"/>
    </row>
    <row r="29" spans="1:36" ht="32" customHeight="1" thickBot="1" x14ac:dyDescent="0.25">
      <c r="A29" s="12"/>
      <c r="B29"/>
      <c r="C29"/>
      <c r="D29"/>
      <c r="E29"/>
      <c r="F29" s="189" t="s">
        <v>97</v>
      </c>
      <c r="G29" s="190"/>
      <c r="H29" s="191"/>
      <c r="I29"/>
      <c r="J29"/>
      <c r="K29" s="65"/>
      <c r="L29" s="6"/>
      <c r="M29" s="6"/>
      <c r="N29" s="38"/>
      <c r="O29"/>
      <c r="P29"/>
      <c r="Q29"/>
      <c r="R29"/>
      <c r="S29"/>
      <c r="T29"/>
      <c r="U29"/>
      <c r="V29" s="65" t="s">
        <v>98</v>
      </c>
      <c r="W29" s="184" t="s">
        <v>99</v>
      </c>
      <c r="X29" s="185"/>
      <c r="Y29" s="57" cm="1">
        <f t="array" ref="Y29">_xlfn.IFS(D25=Datablad!B23,0,D25=Datablad!B24,0,D25=Datablad!B25,Grijswater!O10)</f>
        <v>0</v>
      </c>
      <c r="Z29"/>
      <c r="AA29" s="66" t="s">
        <v>100</v>
      </c>
    </row>
    <row r="30" spans="1:36" ht="28" customHeight="1" x14ac:dyDescent="0.2">
      <c r="A30" s="12"/>
      <c r="B30" s="169" t="s">
        <v>101</v>
      </c>
      <c r="C30" s="170"/>
      <c r="D30" s="170"/>
      <c r="E30" s="175" cm="1">
        <f t="array" ref="E30">_xlfn.IFS(Y32&lt;75,3,Y32&lt;100,2,Y32&lt;125,1,Y32&gt;=125,0)</f>
        <v>0</v>
      </c>
      <c r="F30" s="187" t="s">
        <v>102</v>
      </c>
      <c r="G30" s="188"/>
      <c r="H30" s="152" t="s">
        <v>103</v>
      </c>
      <c r="I30" s="67"/>
      <c r="J30"/>
      <c r="K30" s="65"/>
      <c r="L30" s="6"/>
      <c r="M30" s="6"/>
      <c r="N30" s="38"/>
      <c r="O30"/>
      <c r="P30"/>
      <c r="Q30"/>
      <c r="R30"/>
      <c r="S30"/>
      <c r="T30"/>
      <c r="U30"/>
      <c r="V30" s="65" t="s">
        <v>104</v>
      </c>
      <c r="W30" s="213" t="s">
        <v>105</v>
      </c>
      <c r="X30" s="184"/>
      <c r="Y30" s="57" cm="1">
        <f t="array" ref="Y30">_xlfn.IFS(D26=Datablad!B23,0,D26=Datablad!B24,0,WATERCALCULATOR!D26=Datablad!B25,Hemelwater!I11)</f>
        <v>0</v>
      </c>
      <c r="Z30"/>
      <c r="AA30" s="66" t="s">
        <v>106</v>
      </c>
    </row>
    <row r="31" spans="1:36" ht="28" customHeight="1" x14ac:dyDescent="0.2">
      <c r="A31" s="12"/>
      <c r="B31" s="171"/>
      <c r="C31" s="172"/>
      <c r="D31" s="172"/>
      <c r="E31" s="176"/>
      <c r="F31" s="187" t="s">
        <v>107</v>
      </c>
      <c r="G31" s="188"/>
      <c r="H31" s="152" t="s">
        <v>108</v>
      </c>
      <c r="I31" s="67"/>
      <c r="J31"/>
      <c r="K31" s="65"/>
      <c r="L31" s="6"/>
      <c r="M31" s="6"/>
      <c r="N31" s="38"/>
      <c r="O31"/>
      <c r="P31"/>
      <c r="Q31"/>
      <c r="R31"/>
      <c r="S31"/>
      <c r="T31"/>
      <c r="U31"/>
      <c r="V31" s="65" t="s">
        <v>109</v>
      </c>
      <c r="W31" s="184" t="s">
        <v>110</v>
      </c>
      <c r="X31" s="185"/>
      <c r="Y31" s="35">
        <v>0.91</v>
      </c>
      <c r="Z31"/>
      <c r="AA31" s="11"/>
    </row>
    <row r="32" spans="1:36" ht="32" customHeight="1" thickBot="1" x14ac:dyDescent="0.25">
      <c r="A32" s="12"/>
      <c r="B32" s="173"/>
      <c r="C32" s="174"/>
      <c r="D32" s="174"/>
      <c r="E32" s="177"/>
      <c r="F32" s="187" t="s">
        <v>111</v>
      </c>
      <c r="G32" s="188"/>
      <c r="H32" s="152" t="s">
        <v>112</v>
      </c>
      <c r="I32" s="67"/>
      <c r="J32"/>
      <c r="K32" s="65"/>
      <c r="L32" s="6"/>
      <c r="M32" s="6"/>
      <c r="N32" s="38"/>
      <c r="O32"/>
      <c r="P32"/>
      <c r="Q32"/>
      <c r="R32"/>
      <c r="S32"/>
      <c r="T32"/>
      <c r="U32"/>
      <c r="V32" s="65" t="s">
        <v>113</v>
      </c>
      <c r="W32" s="182" t="s">
        <v>114</v>
      </c>
      <c r="X32" s="183"/>
      <c r="Y32" s="58" t="str">
        <f>IF(Y28="","",(Y28-Y29-Y30)*Y31)</f>
        <v/>
      </c>
      <c r="Z32"/>
      <c r="AA32" s="11"/>
    </row>
    <row r="33" spans="1:27" ht="28" customHeight="1" x14ac:dyDescent="0.2">
      <c r="A33" s="12"/>
      <c r="B33" s="91" t="s">
        <v>115</v>
      </c>
      <c r="C33"/>
      <c r="D33"/>
      <c r="E33"/>
      <c r="F33"/>
      <c r="G33"/>
      <c r="H33"/>
      <c r="I33"/>
      <c r="J33"/>
      <c r="K33"/>
      <c r="L33"/>
      <c r="M33"/>
      <c r="N33"/>
      <c r="O33"/>
      <c r="P33"/>
      <c r="Q33"/>
      <c r="R33"/>
      <c r="S33"/>
      <c r="T33"/>
      <c r="U33"/>
      <c r="V33"/>
      <c r="W33"/>
      <c r="X33"/>
      <c r="Y33"/>
      <c r="Z33"/>
      <c r="AA33" s="11"/>
    </row>
    <row r="34" spans="1:27" x14ac:dyDescent="0.2">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6"/>
    </row>
  </sheetData>
  <sheetProtection algorithmName="SHA-512" hashValue="8lUyw11YVeYPE4XHRWS2BMiArBgjHRtTj/PlrjWKxcvjfiDzQf82sXDCT5EE1+Cq1Nf4irXPT9pxedqoCHhAQA==" saltValue="lg/YUupor3zntgnTatQu2w==" spinCount="100000" sheet="1" objects="1" scenarios="1" selectLockedCells="1"/>
  <mergeCells count="56">
    <mergeCell ref="AD3:AE3"/>
    <mergeCell ref="AC4:AC6"/>
    <mergeCell ref="AD4:AE6"/>
    <mergeCell ref="F30:G30"/>
    <mergeCell ref="F31:G31"/>
    <mergeCell ref="W28:X28"/>
    <mergeCell ref="W30:X30"/>
    <mergeCell ref="W31:X31"/>
    <mergeCell ref="T23:U23"/>
    <mergeCell ref="R24:S24"/>
    <mergeCell ref="T24:U24"/>
    <mergeCell ref="R20:S20"/>
    <mergeCell ref="T20:U20"/>
    <mergeCell ref="R21:S21"/>
    <mergeCell ref="T21:U21"/>
    <mergeCell ref="R22:S22"/>
    <mergeCell ref="F32:G32"/>
    <mergeCell ref="F29:H29"/>
    <mergeCell ref="B14:N21"/>
    <mergeCell ref="B23:D23"/>
    <mergeCell ref="D6:E6"/>
    <mergeCell ref="D7:E7"/>
    <mergeCell ref="D8:E8"/>
    <mergeCell ref="D9:E9"/>
    <mergeCell ref="D10:E10"/>
    <mergeCell ref="F23:H23"/>
    <mergeCell ref="B6:C6"/>
    <mergeCell ref="B7:C7"/>
    <mergeCell ref="B8:C8"/>
    <mergeCell ref="B9:C9"/>
    <mergeCell ref="B10:C10"/>
    <mergeCell ref="R16:S17"/>
    <mergeCell ref="W32:X32"/>
    <mergeCell ref="W29:X29"/>
    <mergeCell ref="R25:S25"/>
    <mergeCell ref="T25:U25"/>
    <mergeCell ref="R26:S26"/>
    <mergeCell ref="T26:U26"/>
    <mergeCell ref="R27:S27"/>
    <mergeCell ref="T27:U27"/>
    <mergeCell ref="R23:S23"/>
    <mergeCell ref="T22:U22"/>
    <mergeCell ref="B30:D32"/>
    <mergeCell ref="E30:E32"/>
    <mergeCell ref="R3:T3"/>
    <mergeCell ref="R13:T13"/>
    <mergeCell ref="R14:S14"/>
    <mergeCell ref="T14:U14"/>
    <mergeCell ref="R15:S15"/>
    <mergeCell ref="T15:U15"/>
    <mergeCell ref="T16:U16"/>
    <mergeCell ref="T17:U17"/>
    <mergeCell ref="R18:S18"/>
    <mergeCell ref="T18:U18"/>
    <mergeCell ref="R19:S19"/>
    <mergeCell ref="T19:U19"/>
  </mergeCells>
  <hyperlinks>
    <hyperlink ref="AA29" location="Grijswater!A1" display="Berekende waarde uit tabblad &quot;grijswater&quot;" xr:uid="{8A4C6C66-BCB7-8D4E-BA7D-69FBC18238B5}"/>
    <hyperlink ref="AA30" location="Hemelwater!A1" display="Berekende waarde uit tabblad &quot;hemelwater&quot;" xr:uid="{01F9A8BC-3E6A-154F-8485-CFFE8F802097}"/>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3" id="{5AE31EC7-307F-B343-B7D4-B4E49720CB8E}">
            <xm:f>$D$24=Datablad!$B$25</xm:f>
            <x14:dxf>
              <font>
                <color theme="1"/>
              </font>
              <border>
                <left style="thin">
                  <color auto="1"/>
                </left>
                <right style="thin">
                  <color auto="1"/>
                </right>
                <top style="thin">
                  <color auto="1"/>
                </top>
                <bottom style="thin">
                  <color auto="1"/>
                </bottom>
              </border>
            </x14:dxf>
          </x14:cfRule>
          <x14:cfRule type="expression" priority="22" id="{71359D28-544E-A54B-9864-C92071DFBD25}">
            <xm:f>$D$24=Datablad!$B$23</xm:f>
            <x14:dxf>
              <font>
                <color auto="1"/>
              </font>
              <border>
                <left style="thin">
                  <color auto="1"/>
                </left>
                <right style="thin">
                  <color auto="1"/>
                </right>
                <top style="thin">
                  <color auto="1"/>
                </top>
                <bottom style="thin">
                  <color auto="1"/>
                </bottom>
              </border>
            </x14:dxf>
          </x14:cfRule>
          <xm:sqref>R22:X23</xm:sqref>
        </x14:conditionalFormatting>
        <x14:conditionalFormatting xmlns:xm="http://schemas.microsoft.com/office/excel/2006/main">
          <x14:cfRule type="expression" priority="21" stopIfTrue="1" id="{D459FD28-0818-6B4B-92DE-8899A5A30032}">
            <xm:f>$D$24=Datablad!$B$25</xm:f>
            <x14:dxf>
              <font>
                <color theme="0"/>
              </font>
              <fill>
                <patternFill>
                  <bgColor theme="0"/>
                </patternFill>
              </fill>
            </x14:dxf>
          </x14:cfRule>
          <xm:sqref>R21:Y21</xm:sqref>
        </x14:conditionalFormatting>
        <x14:conditionalFormatting xmlns:xm="http://schemas.microsoft.com/office/excel/2006/main">
          <x14:cfRule type="expression" priority="28" stopIfTrue="1" id="{C56372F6-5325-DC41-ADC8-CC5A9021456B}">
            <xm:f>$D$24=Datablad!$B$24</xm:f>
            <x14:dxf>
              <font>
                <color theme="0"/>
              </font>
              <fill>
                <patternFill>
                  <bgColor theme="0"/>
                </patternFill>
              </fill>
              <border>
                <left style="thin">
                  <color auto="1"/>
                </left>
                <right style="thin">
                  <color auto="1"/>
                </right>
                <top style="thin">
                  <color auto="1"/>
                </top>
                <bottom style="thin">
                  <color auto="1"/>
                </bottom>
              </border>
            </x14:dxf>
          </x14:cfRule>
          <xm:sqref>R22:Y23</xm:sqref>
        </x14:conditionalFormatting>
        <x14:conditionalFormatting xmlns:xm="http://schemas.microsoft.com/office/excel/2006/main">
          <x14:cfRule type="expression" priority="24" stopIfTrue="1" id="{9A76D44B-8280-4541-92B8-CE17AC8523A3}">
            <xm:f>$D$27=Datablad!$B$24</xm:f>
            <x14:dxf>
              <font>
                <color theme="0"/>
              </font>
              <fill>
                <patternFill>
                  <bgColor theme="0"/>
                </patternFill>
              </fill>
            </x14:dxf>
          </x14:cfRule>
          <x14:cfRule type="expression" priority="25" stopIfTrue="1" id="{E9E6EB46-9380-414C-8EEA-2F328122835A}">
            <xm:f>$D$27=Datablad!$B$24</xm:f>
            <x14:dxf>
              <font>
                <color theme="0"/>
              </font>
            </x14:dxf>
          </x14:cfRule>
          <xm:sqref>R25:Y25</xm:sqref>
        </x14:conditionalFormatting>
        <x14:conditionalFormatting xmlns:xm="http://schemas.microsoft.com/office/excel/2006/main">
          <x14:cfRule type="expression" priority="2" id="{C10D82CA-AE66-BC46-B714-AA7A2BF1ECDB}">
            <xm:f>$D$25=Datablad!$B$24</xm:f>
            <x14:dxf>
              <font>
                <color theme="0"/>
              </font>
              <fill>
                <patternFill>
                  <bgColor theme="0"/>
                </patternFill>
              </fill>
            </x14:dxf>
          </x14:cfRule>
          <xm:sqref>V29:Y29</xm:sqref>
        </x14:conditionalFormatting>
        <x14:conditionalFormatting xmlns:xm="http://schemas.microsoft.com/office/excel/2006/main">
          <x14:cfRule type="expression" priority="3" id="{16E0FE83-AA94-9049-B572-C8BD401F067A}">
            <xm:f>$D$26=Datablad!$B$24</xm:f>
            <x14:dxf>
              <font>
                <color theme="0"/>
              </font>
              <fill>
                <patternFill>
                  <bgColor theme="0"/>
                </patternFill>
              </fill>
            </x14:dxf>
          </x14:cfRule>
          <xm:sqref>V30:Y30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6BC3BFC0-E42D-1545-AD22-F8AC75AFAEC1}">
          <x14:formula1>
            <xm:f>Datablad!$B$23:$B$25</xm:f>
          </x14:formula1>
          <xm:sqref>D24:D27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3694-F50F-2D41-AD98-011D573F1723}">
  <dimension ref="B2:AJ88"/>
  <sheetViews>
    <sheetView showGridLines="0" topLeftCell="A62" zoomScaleNormal="100" workbookViewId="0">
      <selection activeCell="M13" sqref="M13:P13"/>
    </sheetView>
  </sheetViews>
  <sheetFormatPr baseColWidth="10" defaultColWidth="10.83203125" defaultRowHeight="16" x14ac:dyDescent="0.2"/>
  <cols>
    <col min="1" max="1" width="6.1640625" style="93" customWidth="1"/>
    <col min="2" max="2" width="5" style="93" customWidth="1"/>
    <col min="3" max="3" width="6.83203125" style="93" customWidth="1"/>
    <col min="4" max="4" width="37.5" style="93" customWidth="1"/>
    <col min="5" max="5" width="13.6640625" style="93" customWidth="1"/>
    <col min="6" max="6" width="3.6640625" style="93" customWidth="1"/>
    <col min="7" max="7" width="19" style="93" customWidth="1"/>
    <col min="8" max="8" width="10.1640625" style="93" customWidth="1"/>
    <col min="9" max="9" width="16" style="93" bestFit="1" customWidth="1"/>
    <col min="10" max="10" width="5" style="93" customWidth="1"/>
    <col min="11" max="11" width="10" style="93" customWidth="1"/>
    <col min="12" max="12" width="5" style="93" customWidth="1"/>
    <col min="13" max="13" width="6.83203125" style="93" customWidth="1"/>
    <col min="14" max="14" width="34.6640625" style="93" customWidth="1"/>
    <col min="15" max="15" width="3" style="93" customWidth="1"/>
    <col min="16" max="17" width="10.6640625" style="93" customWidth="1"/>
    <col min="18" max="18" width="19" style="93" customWidth="1"/>
    <col min="19" max="19" width="14" style="93" customWidth="1"/>
    <col min="20" max="20" width="16" style="93" bestFit="1" customWidth="1"/>
    <col min="21" max="21" width="4.83203125" style="93" customWidth="1"/>
    <col min="22" max="27" width="0" style="93" hidden="1" customWidth="1"/>
    <col min="28" max="28" width="10" style="93" customWidth="1"/>
    <col min="29" max="29" width="6" style="93" customWidth="1"/>
    <col min="30" max="30" width="3.83203125" style="93" customWidth="1"/>
    <col min="31" max="31" width="5.33203125" style="93" customWidth="1"/>
    <col min="32" max="32" width="20.33203125" style="93" customWidth="1"/>
    <col min="33" max="34" width="10.83203125" style="93"/>
    <col min="35" max="35" width="14.33203125" style="93" customWidth="1"/>
    <col min="36" max="36" width="5.5" style="93" customWidth="1"/>
    <col min="37" max="16384" width="10.83203125" style="93"/>
  </cols>
  <sheetData>
    <row r="2" spans="2:36" ht="34" x14ac:dyDescent="0.4">
      <c r="B2" s="99" t="s">
        <v>116</v>
      </c>
      <c r="M2" s="100"/>
    </row>
    <row r="3" spans="2:36" ht="9" customHeight="1" x14ac:dyDescent="0.4">
      <c r="B3" s="99"/>
      <c r="M3" s="100"/>
    </row>
    <row r="4" spans="2:36" ht="26" x14ac:dyDescent="0.3">
      <c r="B4" s="249" t="s">
        <v>117</v>
      </c>
      <c r="C4" s="250"/>
      <c r="D4" s="250"/>
      <c r="E4" s="250"/>
      <c r="F4" s="250"/>
      <c r="G4" s="250"/>
      <c r="H4" s="250"/>
      <c r="I4" s="250"/>
      <c r="J4" s="251"/>
      <c r="M4" s="100"/>
    </row>
    <row r="5" spans="2:36" ht="26" x14ac:dyDescent="0.3">
      <c r="B5" s="252"/>
      <c r="C5" s="253"/>
      <c r="D5" s="253"/>
      <c r="E5" s="253"/>
      <c r="F5" s="253"/>
      <c r="G5" s="253"/>
      <c r="H5" s="253"/>
      <c r="I5" s="253"/>
      <c r="J5" s="254"/>
      <c r="M5" s="100"/>
    </row>
    <row r="6" spans="2:36" ht="26" x14ac:dyDescent="0.3">
      <c r="B6" s="252"/>
      <c r="C6" s="253"/>
      <c r="D6" s="253"/>
      <c r="E6" s="253"/>
      <c r="F6" s="253"/>
      <c r="G6" s="253"/>
      <c r="H6" s="253"/>
      <c r="I6" s="253"/>
      <c r="J6" s="254"/>
      <c r="M6" s="100"/>
    </row>
    <row r="7" spans="2:36" ht="26" x14ac:dyDescent="0.3">
      <c r="B7" s="252"/>
      <c r="C7" s="253"/>
      <c r="D7" s="253"/>
      <c r="E7" s="253"/>
      <c r="F7" s="253"/>
      <c r="G7" s="253"/>
      <c r="H7" s="253"/>
      <c r="I7" s="253"/>
      <c r="J7" s="254"/>
      <c r="M7" s="100"/>
    </row>
    <row r="8" spans="2:36" ht="26" x14ac:dyDescent="0.3">
      <c r="B8" s="252"/>
      <c r="C8" s="253"/>
      <c r="D8" s="253"/>
      <c r="E8" s="253"/>
      <c r="F8" s="253"/>
      <c r="G8" s="253"/>
      <c r="H8" s="253"/>
      <c r="I8" s="253"/>
      <c r="J8" s="254"/>
      <c r="M8" s="100"/>
    </row>
    <row r="9" spans="2:36" ht="34" customHeight="1" x14ac:dyDescent="0.3">
      <c r="B9" s="255"/>
      <c r="C9" s="256"/>
      <c r="D9" s="256"/>
      <c r="E9" s="256"/>
      <c r="F9" s="256"/>
      <c r="G9" s="256"/>
      <c r="H9" s="256"/>
      <c r="I9" s="256"/>
      <c r="J9" s="257"/>
      <c r="M9" s="100"/>
    </row>
    <row r="11" spans="2:36" ht="13" customHeight="1" x14ac:dyDescent="0.2"/>
    <row r="12" spans="2:36" ht="10" customHeight="1" x14ac:dyDescent="0.2">
      <c r="B12" s="48"/>
      <c r="C12" s="59"/>
      <c r="D12" s="59"/>
      <c r="E12" s="59"/>
      <c r="F12" s="59"/>
      <c r="G12" s="59"/>
      <c r="H12" s="59"/>
      <c r="I12" s="59"/>
      <c r="J12" s="43"/>
      <c r="L12" s="48"/>
      <c r="M12" s="59"/>
      <c r="N12" s="59"/>
      <c r="O12" s="59"/>
      <c r="P12" s="59"/>
      <c r="Q12" s="59"/>
      <c r="R12" s="59"/>
      <c r="S12" s="59"/>
      <c r="T12" s="59"/>
      <c r="U12" s="43"/>
      <c r="AC12" s="48"/>
      <c r="AD12" s="59"/>
      <c r="AE12" s="59"/>
      <c r="AF12" s="59"/>
      <c r="AG12" s="59"/>
      <c r="AH12" s="59"/>
      <c r="AI12" s="59"/>
      <c r="AJ12" s="43"/>
    </row>
    <row r="13" spans="2:36" ht="40" customHeight="1" x14ac:dyDescent="0.2">
      <c r="B13" s="12"/>
      <c r="C13" s="218" t="s">
        <v>118</v>
      </c>
      <c r="D13" s="219"/>
      <c r="E13" s="219"/>
      <c r="F13" s="46"/>
      <c r="G13" s="10" t="s">
        <v>47</v>
      </c>
      <c r="H13" s="10" t="s">
        <v>48</v>
      </c>
      <c r="I13" s="10" t="s">
        <v>49</v>
      </c>
      <c r="J13" s="69"/>
      <c r="K13" s="95"/>
      <c r="L13" s="12"/>
      <c r="M13" s="218" t="s">
        <v>119</v>
      </c>
      <c r="N13" s="218"/>
      <c r="O13" s="218"/>
      <c r="P13" s="218"/>
      <c r="Q13" s="46"/>
      <c r="R13" s="10" t="s">
        <v>47</v>
      </c>
      <c r="S13" s="10" t="s">
        <v>48</v>
      </c>
      <c r="T13" s="10" t="s">
        <v>49</v>
      </c>
      <c r="U13" s="69"/>
      <c r="AC13" s="12"/>
      <c r="AD13" s="214" t="s">
        <v>120</v>
      </c>
      <c r="AE13" s="214"/>
      <c r="AF13" s="214"/>
      <c r="AG13" s="214"/>
      <c r="AH13" s="214"/>
      <c r="AI13" s="214"/>
      <c r="AJ13" s="11"/>
    </row>
    <row r="14" spans="2:36" ht="34" customHeight="1" x14ac:dyDescent="0.2">
      <c r="B14" s="12"/>
      <c r="C14" s="49" t="s">
        <v>121</v>
      </c>
      <c r="D14" s="220" t="s">
        <v>122</v>
      </c>
      <c r="E14" s="221"/>
      <c r="F14" s="42"/>
      <c r="G14" s="30" t="s">
        <v>123</v>
      </c>
      <c r="H14" s="33" t="s">
        <v>124</v>
      </c>
      <c r="I14" s="47" t="s">
        <v>125</v>
      </c>
      <c r="J14" s="18"/>
      <c r="K14" s="96"/>
      <c r="L14" s="12"/>
      <c r="M14" s="49" t="s">
        <v>121</v>
      </c>
      <c r="N14" s="220" t="s">
        <v>122</v>
      </c>
      <c r="O14" s="221"/>
      <c r="P14" s="52"/>
      <c r="Q14" s="42"/>
      <c r="R14" s="30" t="s">
        <v>123</v>
      </c>
      <c r="S14" s="33" t="s">
        <v>124</v>
      </c>
      <c r="T14" s="47" t="s">
        <v>125</v>
      </c>
      <c r="U14" s="18"/>
      <c r="AC14" s="12"/>
      <c r="AD14" s="64"/>
      <c r="AE14" s="64"/>
      <c r="AF14" s="91"/>
      <c r="AG14" s="91"/>
      <c r="AH14" s="91"/>
      <c r="AI14" s="91"/>
      <c r="AJ14" s="11"/>
    </row>
    <row r="15" spans="2:36" ht="22" customHeight="1" x14ac:dyDescent="0.2">
      <c r="B15" s="12"/>
      <c r="C15" s="68">
        <v>1</v>
      </c>
      <c r="D15" s="227"/>
      <c r="E15" s="228"/>
      <c r="F15" s="229"/>
      <c r="G15" s="137"/>
      <c r="H15" s="138"/>
      <c r="I15" s="75" t="str">
        <f>IF(G15="","",G15*H15)</f>
        <v/>
      </c>
      <c r="J15" s="11"/>
      <c r="L15" s="12"/>
      <c r="M15" s="68">
        <v>1</v>
      </c>
      <c r="N15" s="227"/>
      <c r="O15" s="228"/>
      <c r="P15" s="228"/>
      <c r="Q15" s="229"/>
      <c r="R15" s="137"/>
      <c r="S15" s="138"/>
      <c r="T15" s="75" t="str">
        <f>IF(R15="","",R15*S15)</f>
        <v/>
      </c>
      <c r="U15" s="11"/>
      <c r="AC15" s="12"/>
      <c r="AD15" s="40">
        <v>1</v>
      </c>
      <c r="AE15" s="215" t="s">
        <v>126</v>
      </c>
      <c r="AF15" s="215"/>
      <c r="AG15" s="215"/>
      <c r="AH15" s="215"/>
      <c r="AI15" s="215"/>
      <c r="AJ15" s="11"/>
    </row>
    <row r="16" spans="2:36" ht="22" customHeight="1" x14ac:dyDescent="0.2">
      <c r="B16" s="12"/>
      <c r="C16" s="68">
        <v>2</v>
      </c>
      <c r="D16" s="227"/>
      <c r="E16" s="228"/>
      <c r="F16" s="229"/>
      <c r="G16" s="137"/>
      <c r="H16" s="138"/>
      <c r="I16" s="75" t="str">
        <f t="shared" ref="I16:I29" si="0">IF(G16="","",G16*H16)</f>
        <v/>
      </c>
      <c r="J16" s="11"/>
      <c r="L16" s="12"/>
      <c r="M16" s="68">
        <v>2</v>
      </c>
      <c r="N16" s="227"/>
      <c r="O16" s="228"/>
      <c r="P16" s="228"/>
      <c r="Q16" s="229"/>
      <c r="R16" s="137"/>
      <c r="S16" s="138"/>
      <c r="T16" s="75" t="str">
        <f t="shared" ref="T16:T29" si="1">IF(R16="","",R16*S16)</f>
        <v/>
      </c>
      <c r="U16" s="11"/>
      <c r="AC16" s="12"/>
      <c r="AD16" s="40"/>
      <c r="AE16" s="215"/>
      <c r="AF16" s="215"/>
      <c r="AG16" s="215"/>
      <c r="AH16" s="215"/>
      <c r="AI16" s="215"/>
      <c r="AJ16" s="11"/>
    </row>
    <row r="17" spans="2:36" ht="22" customHeight="1" x14ac:dyDescent="0.2">
      <c r="B17" s="12"/>
      <c r="C17" s="68">
        <v>3</v>
      </c>
      <c r="D17" s="227"/>
      <c r="E17" s="228"/>
      <c r="F17" s="229"/>
      <c r="G17" s="137"/>
      <c r="H17" s="138"/>
      <c r="I17" s="75" t="str">
        <f t="shared" si="0"/>
        <v/>
      </c>
      <c r="J17" s="11"/>
      <c r="L17" s="12"/>
      <c r="M17" s="68">
        <v>3</v>
      </c>
      <c r="N17" s="227"/>
      <c r="O17" s="228"/>
      <c r="P17" s="228"/>
      <c r="Q17" s="229"/>
      <c r="R17" s="137"/>
      <c r="S17" s="138"/>
      <c r="T17" s="75" t="str">
        <f t="shared" si="1"/>
        <v/>
      </c>
      <c r="U17" s="11"/>
      <c r="AC17" s="12"/>
      <c r="AD17" s="40">
        <v>2</v>
      </c>
      <c r="AE17" s="215" t="s">
        <v>127</v>
      </c>
      <c r="AF17" s="215"/>
      <c r="AG17" s="215"/>
      <c r="AH17" s="215"/>
      <c r="AI17" s="215"/>
      <c r="AJ17" s="11"/>
    </row>
    <row r="18" spans="2:36" ht="22" customHeight="1" x14ac:dyDescent="0.2">
      <c r="B18" s="12"/>
      <c r="C18" s="68">
        <v>4</v>
      </c>
      <c r="D18" s="227"/>
      <c r="E18" s="228"/>
      <c r="F18" s="229"/>
      <c r="G18" s="137"/>
      <c r="H18" s="138"/>
      <c r="I18" s="75" t="str">
        <f t="shared" si="0"/>
        <v/>
      </c>
      <c r="J18" s="11"/>
      <c r="L18" s="12"/>
      <c r="M18" s="68">
        <v>4</v>
      </c>
      <c r="N18" s="227"/>
      <c r="O18" s="228"/>
      <c r="P18" s="228"/>
      <c r="Q18" s="229"/>
      <c r="R18" s="137"/>
      <c r="S18" s="138"/>
      <c r="T18" s="75" t="str">
        <f t="shared" si="1"/>
        <v/>
      </c>
      <c r="U18" s="11"/>
      <c r="AC18" s="12"/>
      <c r="AD18" s="40"/>
      <c r="AE18" s="215"/>
      <c r="AF18" s="215"/>
      <c r="AG18" s="215"/>
      <c r="AH18" s="215"/>
      <c r="AI18" s="215"/>
      <c r="AJ18" s="11"/>
    </row>
    <row r="19" spans="2:36" ht="22" customHeight="1" x14ac:dyDescent="0.2">
      <c r="B19" s="12"/>
      <c r="C19" s="68">
        <v>5</v>
      </c>
      <c r="D19" s="227"/>
      <c r="E19" s="228"/>
      <c r="F19" s="229"/>
      <c r="G19" s="137"/>
      <c r="H19" s="138"/>
      <c r="I19" s="75" t="str">
        <f t="shared" si="0"/>
        <v/>
      </c>
      <c r="J19" s="11"/>
      <c r="L19" s="12"/>
      <c r="M19" s="68">
        <v>5</v>
      </c>
      <c r="N19" s="227"/>
      <c r="O19" s="228"/>
      <c r="P19" s="228"/>
      <c r="Q19" s="229"/>
      <c r="R19" s="137"/>
      <c r="S19" s="138"/>
      <c r="T19" s="75" t="str">
        <f t="shared" si="1"/>
        <v/>
      </c>
      <c r="U19" s="11"/>
      <c r="AC19" s="12"/>
      <c r="AD19" s="40">
        <v>3</v>
      </c>
      <c r="AE19" s="216" t="s">
        <v>128</v>
      </c>
      <c r="AF19" s="216"/>
      <c r="AG19" s="216"/>
      <c r="AH19" s="216"/>
      <c r="AI19" s="216"/>
      <c r="AJ19" s="11"/>
    </row>
    <row r="20" spans="2:36" ht="22" customHeight="1" x14ac:dyDescent="0.2">
      <c r="B20" s="12"/>
      <c r="C20" s="68">
        <v>6</v>
      </c>
      <c r="D20" s="227"/>
      <c r="E20" s="228"/>
      <c r="F20" s="229"/>
      <c r="G20" s="137"/>
      <c r="H20" s="138"/>
      <c r="I20" s="75" t="str">
        <f t="shared" si="0"/>
        <v/>
      </c>
      <c r="J20" s="11"/>
      <c r="L20" s="12"/>
      <c r="M20" s="68">
        <v>6</v>
      </c>
      <c r="N20" s="227"/>
      <c r="O20" s="228"/>
      <c r="P20" s="228"/>
      <c r="Q20" s="229"/>
      <c r="R20" s="137"/>
      <c r="S20" s="138"/>
      <c r="T20" s="75" t="str">
        <f t="shared" si="1"/>
        <v/>
      </c>
      <c r="U20" s="11"/>
      <c r="AC20" s="12"/>
      <c r="AD20" s="40">
        <v>4</v>
      </c>
      <c r="AE20" s="215" t="s">
        <v>129</v>
      </c>
      <c r="AF20" s="215"/>
      <c r="AG20" s="215"/>
      <c r="AH20" s="215"/>
      <c r="AI20" s="215"/>
      <c r="AJ20" s="11"/>
    </row>
    <row r="21" spans="2:36" ht="22" customHeight="1" x14ac:dyDescent="0.2">
      <c r="B21" s="12"/>
      <c r="C21" s="68">
        <v>7</v>
      </c>
      <c r="D21" s="227"/>
      <c r="E21" s="228"/>
      <c r="F21" s="229"/>
      <c r="G21" s="137"/>
      <c r="H21" s="138"/>
      <c r="I21" s="75" t="str">
        <f t="shared" si="0"/>
        <v/>
      </c>
      <c r="J21" s="11"/>
      <c r="L21" s="12"/>
      <c r="M21" s="68">
        <v>7</v>
      </c>
      <c r="N21" s="227"/>
      <c r="O21" s="228"/>
      <c r="P21" s="228"/>
      <c r="Q21" s="229"/>
      <c r="R21" s="137"/>
      <c r="S21" s="138"/>
      <c r="T21" s="75" t="str">
        <f t="shared" si="1"/>
        <v/>
      </c>
      <c r="U21" s="11"/>
      <c r="AC21" s="12"/>
      <c r="AD21" s="40"/>
      <c r="AE21" s="215"/>
      <c r="AF21" s="215"/>
      <c r="AG21" s="215"/>
      <c r="AH21" s="215"/>
      <c r="AI21" s="215"/>
      <c r="AJ21" s="11"/>
    </row>
    <row r="22" spans="2:36" ht="22" customHeight="1" x14ac:dyDescent="0.2">
      <c r="B22" s="12"/>
      <c r="C22" s="68">
        <v>8</v>
      </c>
      <c r="D22" s="227"/>
      <c r="E22" s="228"/>
      <c r="F22" s="229"/>
      <c r="G22" s="137"/>
      <c r="H22" s="138"/>
      <c r="I22" s="75" t="str">
        <f t="shared" si="0"/>
        <v/>
      </c>
      <c r="J22" s="11"/>
      <c r="L22" s="12"/>
      <c r="M22" s="68">
        <v>8</v>
      </c>
      <c r="N22" s="227"/>
      <c r="O22" s="228"/>
      <c r="P22" s="228"/>
      <c r="Q22" s="229"/>
      <c r="R22" s="137"/>
      <c r="S22" s="138"/>
      <c r="T22" s="75" t="str">
        <f t="shared" si="1"/>
        <v/>
      </c>
      <c r="U22" s="11"/>
      <c r="AC22" s="12"/>
      <c r="AD22" s="40">
        <v>5</v>
      </c>
      <c r="AE22" s="215" t="s">
        <v>130</v>
      </c>
      <c r="AF22" s="215"/>
      <c r="AG22" s="215"/>
      <c r="AH22" s="215"/>
      <c r="AI22" s="215"/>
      <c r="AJ22" s="11"/>
    </row>
    <row r="23" spans="2:36" ht="22" customHeight="1" x14ac:dyDescent="0.2">
      <c r="B23" s="12"/>
      <c r="C23" s="68">
        <v>9</v>
      </c>
      <c r="D23" s="227"/>
      <c r="E23" s="228"/>
      <c r="F23" s="229"/>
      <c r="G23" s="137"/>
      <c r="H23" s="138"/>
      <c r="I23" s="75" t="str">
        <f t="shared" si="0"/>
        <v/>
      </c>
      <c r="J23" s="11"/>
      <c r="L23" s="12"/>
      <c r="M23" s="68">
        <v>9</v>
      </c>
      <c r="N23" s="227"/>
      <c r="O23" s="228"/>
      <c r="P23" s="228"/>
      <c r="Q23" s="229"/>
      <c r="R23" s="137"/>
      <c r="S23" s="138"/>
      <c r="T23" s="75" t="str">
        <f t="shared" si="1"/>
        <v/>
      </c>
      <c r="U23" s="11"/>
      <c r="AC23" s="12"/>
      <c r="AD23" s="91"/>
      <c r="AE23" s="215"/>
      <c r="AF23" s="215"/>
      <c r="AG23" s="215"/>
      <c r="AH23" s="215"/>
      <c r="AI23" s="215"/>
      <c r="AJ23" s="11"/>
    </row>
    <row r="24" spans="2:36" ht="22" customHeight="1" x14ac:dyDescent="0.2">
      <c r="B24" s="12"/>
      <c r="C24" s="68">
        <v>10</v>
      </c>
      <c r="D24" s="227"/>
      <c r="E24" s="228"/>
      <c r="F24" s="229"/>
      <c r="G24" s="137"/>
      <c r="H24" s="138"/>
      <c r="I24" s="75" t="str">
        <f t="shared" si="0"/>
        <v/>
      </c>
      <c r="J24" s="11"/>
      <c r="L24" s="12"/>
      <c r="M24" s="68">
        <v>10</v>
      </c>
      <c r="N24" s="227"/>
      <c r="O24" s="228"/>
      <c r="P24" s="228"/>
      <c r="Q24" s="229"/>
      <c r="R24" s="137"/>
      <c r="S24" s="138"/>
      <c r="T24" s="75" t="str">
        <f t="shared" si="1"/>
        <v/>
      </c>
      <c r="U24" s="11"/>
      <c r="AC24" s="12"/>
      <c r="AD24" s="91"/>
      <c r="AE24" s="91" t="s">
        <v>131</v>
      </c>
      <c r="AF24" s="215" t="s">
        <v>132</v>
      </c>
      <c r="AG24" s="215"/>
      <c r="AH24" s="215"/>
      <c r="AI24" s="215"/>
      <c r="AJ24" s="11"/>
    </row>
    <row r="25" spans="2:36" ht="22" customHeight="1" x14ac:dyDescent="0.2">
      <c r="B25" s="12"/>
      <c r="C25" s="68">
        <v>11</v>
      </c>
      <c r="D25" s="227"/>
      <c r="E25" s="228"/>
      <c r="F25" s="229"/>
      <c r="G25" s="137"/>
      <c r="H25" s="138"/>
      <c r="I25" s="75" t="str">
        <f t="shared" si="0"/>
        <v/>
      </c>
      <c r="J25" s="11"/>
      <c r="L25" s="12"/>
      <c r="M25" s="68">
        <v>11</v>
      </c>
      <c r="N25" s="227"/>
      <c r="O25" s="228"/>
      <c r="P25" s="228"/>
      <c r="Q25" s="229"/>
      <c r="R25" s="137"/>
      <c r="S25" s="138"/>
      <c r="T25" s="75" t="str">
        <f t="shared" si="1"/>
        <v/>
      </c>
      <c r="U25" s="11"/>
      <c r="AC25" s="12"/>
      <c r="AD25" s="91"/>
      <c r="AE25" s="91"/>
      <c r="AF25" s="215"/>
      <c r="AG25" s="215"/>
      <c r="AH25" s="215"/>
      <c r="AI25" s="215"/>
      <c r="AJ25" s="11"/>
    </row>
    <row r="26" spans="2:36" ht="22" customHeight="1" x14ac:dyDescent="0.2">
      <c r="B26" s="12"/>
      <c r="C26" s="68">
        <v>12</v>
      </c>
      <c r="D26" s="227"/>
      <c r="E26" s="228"/>
      <c r="F26" s="229"/>
      <c r="G26" s="137"/>
      <c r="H26" s="138"/>
      <c r="I26" s="75" t="str">
        <f t="shared" si="0"/>
        <v/>
      </c>
      <c r="J26" s="11"/>
      <c r="L26" s="12"/>
      <c r="M26" s="68">
        <v>12</v>
      </c>
      <c r="N26" s="227"/>
      <c r="O26" s="228"/>
      <c r="P26" s="228"/>
      <c r="Q26" s="229"/>
      <c r="R26" s="137"/>
      <c r="S26" s="138"/>
      <c r="T26" s="75" t="str">
        <f t="shared" si="1"/>
        <v/>
      </c>
      <c r="U26" s="11"/>
      <c r="AC26" s="12"/>
      <c r="AD26" s="91"/>
      <c r="AE26" s="91"/>
      <c r="AF26" s="215"/>
      <c r="AG26" s="215"/>
      <c r="AH26" s="215"/>
      <c r="AI26" s="215"/>
      <c r="AJ26" s="11"/>
    </row>
    <row r="27" spans="2:36" ht="22" customHeight="1" x14ac:dyDescent="0.2">
      <c r="B27" s="12"/>
      <c r="C27" s="68">
        <v>13</v>
      </c>
      <c r="D27" s="227"/>
      <c r="E27" s="228"/>
      <c r="F27" s="229"/>
      <c r="G27" s="137"/>
      <c r="H27" s="138"/>
      <c r="I27" s="75" t="str">
        <f t="shared" si="0"/>
        <v/>
      </c>
      <c r="J27" s="11"/>
      <c r="L27" s="12"/>
      <c r="M27" s="68">
        <v>13</v>
      </c>
      <c r="N27" s="227"/>
      <c r="O27" s="228"/>
      <c r="P27" s="228"/>
      <c r="Q27" s="229"/>
      <c r="R27" s="137"/>
      <c r="S27" s="138"/>
      <c r="T27" s="75" t="str">
        <f t="shared" si="1"/>
        <v/>
      </c>
      <c r="U27" s="11"/>
      <c r="AC27" s="12"/>
      <c r="AD27" s="91"/>
      <c r="AE27" s="91" t="s">
        <v>133</v>
      </c>
      <c r="AF27" s="215" t="s">
        <v>134</v>
      </c>
      <c r="AG27" s="215"/>
      <c r="AH27" s="215"/>
      <c r="AI27" s="215"/>
      <c r="AJ27" s="11"/>
    </row>
    <row r="28" spans="2:36" ht="22" customHeight="1" x14ac:dyDescent="0.2">
      <c r="B28" s="12"/>
      <c r="C28" s="68">
        <v>14</v>
      </c>
      <c r="D28" s="227"/>
      <c r="E28" s="228"/>
      <c r="F28" s="229"/>
      <c r="G28" s="137"/>
      <c r="H28" s="138"/>
      <c r="I28" s="75" t="str">
        <f t="shared" si="0"/>
        <v/>
      </c>
      <c r="J28" s="11"/>
      <c r="L28" s="12"/>
      <c r="M28" s="68">
        <v>14</v>
      </c>
      <c r="N28" s="227"/>
      <c r="O28" s="228"/>
      <c r="P28" s="228"/>
      <c r="Q28" s="229"/>
      <c r="R28" s="137"/>
      <c r="S28" s="138"/>
      <c r="T28" s="75" t="str">
        <f t="shared" si="1"/>
        <v/>
      </c>
      <c r="U28" s="11"/>
      <c r="AC28" s="12"/>
      <c r="AD28" s="91"/>
      <c r="AE28" s="91"/>
      <c r="AF28" s="215"/>
      <c r="AG28" s="215"/>
      <c r="AH28" s="215"/>
      <c r="AI28" s="215"/>
      <c r="AJ28" s="11"/>
    </row>
    <row r="29" spans="2:36" ht="22" customHeight="1" x14ac:dyDescent="0.2">
      <c r="B29" s="12"/>
      <c r="C29" s="68">
        <v>15</v>
      </c>
      <c r="D29" s="227"/>
      <c r="E29" s="228"/>
      <c r="F29" s="229"/>
      <c r="G29" s="137"/>
      <c r="H29" s="139"/>
      <c r="I29" s="75" t="str">
        <f t="shared" si="0"/>
        <v/>
      </c>
      <c r="J29" s="11"/>
      <c r="L29" s="12"/>
      <c r="M29" s="68">
        <v>15</v>
      </c>
      <c r="N29" s="227"/>
      <c r="O29" s="228"/>
      <c r="P29" s="228"/>
      <c r="Q29" s="229"/>
      <c r="R29" s="137"/>
      <c r="S29" s="138"/>
      <c r="T29" s="75" t="str">
        <f t="shared" si="1"/>
        <v/>
      </c>
      <c r="U29" s="11"/>
      <c r="AC29" s="12"/>
      <c r="AD29" s="91"/>
      <c r="AE29" s="91"/>
      <c r="AF29" s="215"/>
      <c r="AG29" s="215"/>
      <c r="AH29" s="215"/>
      <c r="AI29" s="215"/>
      <c r="AJ29" s="11"/>
    </row>
    <row r="30" spans="2:36" ht="16" customHeight="1" x14ac:dyDescent="0.2">
      <c r="B30" s="12"/>
      <c r="C30"/>
      <c r="D30" s="4"/>
      <c r="E30" s="7"/>
      <c r="F30" s="7" t="s">
        <v>50</v>
      </c>
      <c r="G30" s="32" t="s">
        <v>135</v>
      </c>
      <c r="H30" s="113">
        <f>SUM(H15:H29)</f>
        <v>0</v>
      </c>
      <c r="I30" s="76"/>
      <c r="J30" s="11"/>
      <c r="L30" s="12"/>
      <c r="M30"/>
      <c r="N30" s="4"/>
      <c r="O30" s="7"/>
      <c r="P30" s="7"/>
      <c r="Q30" s="7" t="s">
        <v>50</v>
      </c>
      <c r="R30" s="34" t="s">
        <v>135</v>
      </c>
      <c r="S30" s="113">
        <f>SUM(S15:S29)</f>
        <v>0</v>
      </c>
      <c r="T30" s="76"/>
      <c r="U30" s="11"/>
      <c r="AC30" s="131"/>
      <c r="AD30" s="217" t="s">
        <v>136</v>
      </c>
      <c r="AE30" s="217"/>
      <c r="AF30" s="217"/>
      <c r="AG30" s="217"/>
      <c r="AH30" s="217"/>
      <c r="AI30" s="217"/>
      <c r="AJ30" s="132"/>
    </row>
    <row r="31" spans="2:36" ht="35" customHeight="1" x14ac:dyDescent="0.2">
      <c r="B31" s="12"/>
      <c r="C31"/>
      <c r="D31" s="4"/>
      <c r="E31" s="7"/>
      <c r="F31" s="7" t="s">
        <v>95</v>
      </c>
      <c r="G31" s="182" t="s">
        <v>137</v>
      </c>
      <c r="H31" s="222"/>
      <c r="I31" s="114">
        <f>SUM(I15:I29)</f>
        <v>0</v>
      </c>
      <c r="J31" s="9"/>
      <c r="K31" s="97"/>
      <c r="L31" s="12"/>
      <c r="M31"/>
      <c r="N31" s="4"/>
      <c r="O31" s="7"/>
      <c r="P31" s="7"/>
      <c r="Q31" s="7" t="s">
        <v>95</v>
      </c>
      <c r="R31" s="182" t="s">
        <v>137</v>
      </c>
      <c r="S31" s="222"/>
      <c r="T31" s="114">
        <f>SUM(T15:T29)</f>
        <v>0</v>
      </c>
      <c r="U31" s="9"/>
      <c r="AC31" s="131"/>
      <c r="AD31" s="217"/>
      <c r="AE31" s="217"/>
      <c r="AF31" s="217"/>
      <c r="AG31" s="217"/>
      <c r="AH31" s="217"/>
      <c r="AI31" s="217"/>
      <c r="AJ31" s="132"/>
    </row>
    <row r="32" spans="2:36" ht="35" customHeight="1" x14ac:dyDescent="0.25">
      <c r="B32" s="12"/>
      <c r="C32" s="226" t="str">
        <f>C13</f>
        <v>S.1. Meerdere type kranen (excl. Keukenkranen)</v>
      </c>
      <c r="D32" s="226"/>
      <c r="E32" s="7"/>
      <c r="F32" s="7" t="s">
        <v>98</v>
      </c>
      <c r="G32" s="182" t="s">
        <v>138</v>
      </c>
      <c r="H32" s="222"/>
      <c r="I32" s="115" t="str">
        <f>IF(I31&gt;0,I31/H30,"")</f>
        <v/>
      </c>
      <c r="J32" s="11"/>
      <c r="L32" s="12"/>
      <c r="M32" s="233" t="str">
        <f>M13</f>
        <v>S.2. Meerdere type keukenkranen</v>
      </c>
      <c r="N32" s="233"/>
      <c r="O32" s="7"/>
      <c r="P32" s="7"/>
      <c r="Q32" s="7" t="s">
        <v>98</v>
      </c>
      <c r="R32" s="182" t="s">
        <v>138</v>
      </c>
      <c r="S32" s="222"/>
      <c r="T32" s="115" t="str">
        <f>IF(T31&gt;0,T31/S30,"")</f>
        <v/>
      </c>
      <c r="U32" s="11"/>
      <c r="AC32" s="131"/>
      <c r="AD32" s="217"/>
      <c r="AE32" s="217"/>
      <c r="AF32" s="217"/>
      <c r="AG32" s="217"/>
      <c r="AH32" s="217"/>
      <c r="AI32" s="217"/>
      <c r="AJ32" s="132"/>
    </row>
    <row r="33" spans="2:36" ht="36" customHeight="1" x14ac:dyDescent="0.2">
      <c r="B33" s="12"/>
      <c r="C33" s="223" t="s">
        <v>139</v>
      </c>
      <c r="D33" s="224"/>
      <c r="E33" s="7"/>
      <c r="F33" s="7" t="s">
        <v>104</v>
      </c>
      <c r="G33" s="230" t="s">
        <v>140</v>
      </c>
      <c r="H33" s="222"/>
      <c r="I33" s="115" t="str">
        <f>IF(G15="","",MAX(G15:G29))</f>
        <v/>
      </c>
      <c r="J33" s="11"/>
      <c r="L33" s="12"/>
      <c r="M33" s="223" t="s">
        <v>139</v>
      </c>
      <c r="N33" s="224"/>
      <c r="O33" s="7"/>
      <c r="P33" s="7"/>
      <c r="Q33" s="7" t="s">
        <v>104</v>
      </c>
      <c r="R33" s="230" t="s">
        <v>140</v>
      </c>
      <c r="S33" s="240"/>
      <c r="T33" s="115" t="str">
        <f>IF(R15="","",MAX(R15:R29))</f>
        <v/>
      </c>
      <c r="U33" s="11"/>
      <c r="AC33" s="131"/>
      <c r="AD33" s="217"/>
      <c r="AE33" s="217"/>
      <c r="AF33" s="217"/>
      <c r="AG33" s="217"/>
      <c r="AH33" s="217"/>
      <c r="AI33" s="217"/>
      <c r="AJ33" s="132"/>
    </row>
    <row r="34" spans="2:36" ht="35" customHeight="1" x14ac:dyDescent="0.2">
      <c r="B34" s="12"/>
      <c r="C34" s="225" t="str">
        <f>IF(I31=0,"",MAX(I32,I34))</f>
        <v/>
      </c>
      <c r="D34" s="225"/>
      <c r="E34" s="7"/>
      <c r="F34" s="7" t="s">
        <v>109</v>
      </c>
      <c r="G34" s="231" t="s">
        <v>141</v>
      </c>
      <c r="H34" s="232"/>
      <c r="I34" s="115" t="str">
        <f>IF(I33="","",I33*0.7)</f>
        <v/>
      </c>
      <c r="J34" s="11"/>
      <c r="L34" s="12"/>
      <c r="M34" s="225" t="str">
        <f>IF(T31=0,"",MAX(T32,T34))</f>
        <v/>
      </c>
      <c r="N34" s="225"/>
      <c r="O34" s="7"/>
      <c r="P34" s="7"/>
      <c r="Q34" s="7" t="s">
        <v>109</v>
      </c>
      <c r="R34" s="231" t="s">
        <v>141</v>
      </c>
      <c r="S34" s="232"/>
      <c r="T34" s="115" t="str">
        <f>IF(T33="","",T33*0.7)</f>
        <v/>
      </c>
      <c r="U34" s="11"/>
      <c r="AC34" s="131"/>
      <c r="AD34" s="217"/>
      <c r="AE34" s="217"/>
      <c r="AF34" s="217"/>
      <c r="AG34" s="217"/>
      <c r="AH34" s="217"/>
      <c r="AI34" s="217"/>
      <c r="AJ34" s="132"/>
    </row>
    <row r="35" spans="2:36" ht="30" customHeight="1" x14ac:dyDescent="0.2">
      <c r="B35" s="13"/>
      <c r="C35" s="14"/>
      <c r="D35" s="14"/>
      <c r="E35" s="15"/>
      <c r="F35" s="14"/>
      <c r="G35" s="17"/>
      <c r="H35" s="17"/>
      <c r="I35" s="14"/>
      <c r="J35" s="16"/>
      <c r="L35" s="13"/>
      <c r="M35" s="14"/>
      <c r="N35" s="14"/>
      <c r="O35" s="15"/>
      <c r="P35" s="15"/>
      <c r="Q35" s="14"/>
      <c r="R35" s="17"/>
      <c r="S35" s="17"/>
      <c r="T35" s="14"/>
      <c r="U35" s="16"/>
      <c r="AC35" s="131"/>
      <c r="AD35" s="217"/>
      <c r="AE35" s="217"/>
      <c r="AF35" s="217"/>
      <c r="AG35" s="217"/>
      <c r="AH35" s="217"/>
      <c r="AI35" s="217"/>
      <c r="AJ35" s="132"/>
    </row>
    <row r="36" spans="2:36" x14ac:dyDescent="0.2">
      <c r="AC36" s="131"/>
      <c r="AD36" s="217"/>
      <c r="AE36" s="217"/>
      <c r="AF36" s="217"/>
      <c r="AG36" s="217"/>
      <c r="AH36" s="217"/>
      <c r="AI36" s="217"/>
      <c r="AJ36" s="132"/>
    </row>
    <row r="37" spans="2:36" x14ac:dyDescent="0.2">
      <c r="AC37" s="131"/>
      <c r="AD37" s="217"/>
      <c r="AE37" s="217"/>
      <c r="AF37" s="217"/>
      <c r="AG37" s="217"/>
      <c r="AH37" s="217"/>
      <c r="AI37" s="217"/>
      <c r="AJ37" s="132"/>
    </row>
    <row r="38" spans="2:36" x14ac:dyDescent="0.2">
      <c r="AC38" s="133"/>
      <c r="AD38" s="135"/>
      <c r="AE38" s="135"/>
      <c r="AF38" s="135"/>
      <c r="AG38" s="135"/>
      <c r="AH38" s="135"/>
      <c r="AI38" s="135"/>
      <c r="AJ38" s="134"/>
    </row>
    <row r="39" spans="2:36" ht="10" customHeight="1" x14ac:dyDescent="0.2">
      <c r="B39" s="48"/>
      <c r="C39" s="59"/>
      <c r="D39" s="59"/>
      <c r="E39" s="59"/>
      <c r="F39" s="59"/>
      <c r="G39" s="59"/>
      <c r="H39" s="59"/>
      <c r="I39" s="59"/>
      <c r="J39" s="43"/>
      <c r="L39" s="48"/>
      <c r="M39" s="59"/>
      <c r="N39" s="59"/>
      <c r="O39" s="59"/>
      <c r="P39" s="59"/>
      <c r="Q39" s="59"/>
      <c r="R39" s="59"/>
      <c r="S39" s="59"/>
      <c r="T39" s="59"/>
      <c r="U39" s="43"/>
    </row>
    <row r="40" spans="2:36" ht="40" customHeight="1" x14ac:dyDescent="0.2">
      <c r="B40" s="12"/>
      <c r="C40" s="218" t="s">
        <v>142</v>
      </c>
      <c r="D40" s="219"/>
      <c r="E40" s="219"/>
      <c r="F40" s="46"/>
      <c r="G40" s="10" t="s">
        <v>47</v>
      </c>
      <c r="H40" s="10" t="s">
        <v>48</v>
      </c>
      <c r="I40" s="10" t="s">
        <v>49</v>
      </c>
      <c r="J40" s="69"/>
      <c r="K40" s="95"/>
      <c r="L40" s="12"/>
      <c r="M40" s="241" t="s">
        <v>143</v>
      </c>
      <c r="N40" s="242"/>
      <c r="O40" s="242"/>
      <c r="P40" s="10" t="s">
        <v>47</v>
      </c>
      <c r="Q40" s="10" t="s">
        <v>48</v>
      </c>
      <c r="R40" s="10" t="s">
        <v>49</v>
      </c>
      <c r="S40" s="10" t="s">
        <v>50</v>
      </c>
      <c r="T40" s="10" t="s">
        <v>95</v>
      </c>
      <c r="U40" s="69"/>
    </row>
    <row r="41" spans="2:36" ht="51" customHeight="1" x14ac:dyDescent="0.2">
      <c r="B41" s="12"/>
      <c r="C41" s="49" t="s">
        <v>144</v>
      </c>
      <c r="D41" s="220" t="s">
        <v>122</v>
      </c>
      <c r="E41" s="221"/>
      <c r="F41" s="42"/>
      <c r="G41" s="30" t="s">
        <v>123</v>
      </c>
      <c r="H41" s="33" t="s">
        <v>124</v>
      </c>
      <c r="I41" s="47" t="s">
        <v>125</v>
      </c>
      <c r="J41" s="18"/>
      <c r="K41" s="96"/>
      <c r="L41" s="12"/>
      <c r="M41" s="73" t="s">
        <v>145</v>
      </c>
      <c r="N41" s="234" t="s">
        <v>122</v>
      </c>
      <c r="O41" s="234"/>
      <c r="P41" s="72" t="s">
        <v>146</v>
      </c>
      <c r="Q41" s="72" t="s">
        <v>147</v>
      </c>
      <c r="R41" s="41" t="s">
        <v>148</v>
      </c>
      <c r="S41" s="30" t="s">
        <v>149</v>
      </c>
      <c r="T41" s="41" t="s">
        <v>150</v>
      </c>
      <c r="U41" s="18"/>
    </row>
    <row r="42" spans="2:36" ht="22" customHeight="1" x14ac:dyDescent="0.2">
      <c r="B42" s="12"/>
      <c r="C42" s="68">
        <v>1</v>
      </c>
      <c r="D42" s="227"/>
      <c r="E42" s="228"/>
      <c r="F42" s="229"/>
      <c r="G42" s="140">
        <v>8</v>
      </c>
      <c r="H42" s="140">
        <v>9</v>
      </c>
      <c r="I42" s="77">
        <f>IF(H42="","",G42*H42)</f>
        <v>72</v>
      </c>
      <c r="J42" s="11"/>
      <c r="L42" s="12"/>
      <c r="M42" s="68">
        <v>1</v>
      </c>
      <c r="N42" s="237"/>
      <c r="O42" s="237"/>
      <c r="P42" s="166"/>
      <c r="Q42" s="166"/>
      <c r="R42" s="77" t="str">
        <f>IF(P42&gt;0,((P42*0.33)+(Q42*0.67)),"")</f>
        <v/>
      </c>
      <c r="S42" s="144"/>
      <c r="T42" s="77" t="str">
        <f>IF(S42="","",R42*S42)</f>
        <v/>
      </c>
      <c r="U42" s="11"/>
    </row>
    <row r="43" spans="2:36" ht="22" customHeight="1" x14ac:dyDescent="0.2">
      <c r="B43" s="12"/>
      <c r="C43" s="68">
        <v>2</v>
      </c>
      <c r="D43" s="227"/>
      <c r="E43" s="228"/>
      <c r="F43" s="229"/>
      <c r="G43" s="140">
        <v>16</v>
      </c>
      <c r="H43" s="140">
        <v>1</v>
      </c>
      <c r="I43" s="77">
        <f t="shared" ref="I43:I56" si="2">IF(H43="","",G43*H43)</f>
        <v>16</v>
      </c>
      <c r="J43" s="11"/>
      <c r="L43" s="12"/>
      <c r="M43" s="68">
        <v>2</v>
      </c>
      <c r="N43" s="237"/>
      <c r="O43" s="237"/>
      <c r="P43" s="166"/>
      <c r="Q43" s="166"/>
      <c r="R43" s="77" t="str">
        <f t="shared" ref="R43:R56" si="3">IF(P43&gt;0,((P43*0.33)+(Q43*0.67)),"")</f>
        <v/>
      </c>
      <c r="S43" s="144"/>
      <c r="T43" s="77" t="str">
        <f t="shared" ref="T43:T56" si="4">IF(S43="","",R43*S43)</f>
        <v/>
      </c>
      <c r="U43" s="11"/>
    </row>
    <row r="44" spans="2:36" ht="22" customHeight="1" x14ac:dyDescent="0.2">
      <c r="B44" s="12"/>
      <c r="C44" s="68">
        <v>3</v>
      </c>
      <c r="D44" s="227"/>
      <c r="E44" s="228"/>
      <c r="F44" s="229"/>
      <c r="G44" s="140"/>
      <c r="H44" s="140"/>
      <c r="I44" s="77" t="str">
        <f t="shared" si="2"/>
        <v/>
      </c>
      <c r="J44" s="11"/>
      <c r="L44" s="12"/>
      <c r="M44" s="68">
        <v>3</v>
      </c>
      <c r="N44" s="237"/>
      <c r="O44" s="237"/>
      <c r="P44" s="143"/>
      <c r="Q44" s="140"/>
      <c r="R44" s="77" t="str">
        <f t="shared" si="3"/>
        <v/>
      </c>
      <c r="S44" s="144"/>
      <c r="T44" s="77" t="str">
        <f t="shared" si="4"/>
        <v/>
      </c>
      <c r="U44" s="11"/>
    </row>
    <row r="45" spans="2:36" ht="22" customHeight="1" x14ac:dyDescent="0.2">
      <c r="B45" s="12"/>
      <c r="C45" s="68">
        <v>4</v>
      </c>
      <c r="D45" s="227"/>
      <c r="E45" s="228"/>
      <c r="F45" s="229"/>
      <c r="G45" s="140"/>
      <c r="H45" s="140"/>
      <c r="I45" s="77" t="str">
        <f t="shared" si="2"/>
        <v/>
      </c>
      <c r="J45" s="11"/>
      <c r="L45" s="12"/>
      <c r="M45" s="68">
        <v>4</v>
      </c>
      <c r="N45" s="237"/>
      <c r="O45" s="237"/>
      <c r="P45" s="143"/>
      <c r="Q45" s="140"/>
      <c r="R45" s="77" t="str">
        <f t="shared" si="3"/>
        <v/>
      </c>
      <c r="S45" s="144"/>
      <c r="T45" s="77" t="str">
        <f t="shared" si="4"/>
        <v/>
      </c>
      <c r="U45" s="11"/>
    </row>
    <row r="46" spans="2:36" ht="22" customHeight="1" x14ac:dyDescent="0.2">
      <c r="B46" s="12"/>
      <c r="C46" s="68">
        <v>5</v>
      </c>
      <c r="D46" s="227"/>
      <c r="E46" s="228"/>
      <c r="F46" s="229"/>
      <c r="G46" s="140"/>
      <c r="H46" s="140"/>
      <c r="I46" s="77" t="str">
        <f t="shared" si="2"/>
        <v/>
      </c>
      <c r="J46" s="11"/>
      <c r="L46" s="12"/>
      <c r="M46" s="68">
        <v>5</v>
      </c>
      <c r="N46" s="237"/>
      <c r="O46" s="237"/>
      <c r="P46" s="143"/>
      <c r="Q46" s="140"/>
      <c r="R46" s="77" t="str">
        <f t="shared" si="3"/>
        <v/>
      </c>
      <c r="S46" s="144"/>
      <c r="T46" s="77" t="str">
        <f t="shared" si="4"/>
        <v/>
      </c>
      <c r="U46" s="11"/>
    </row>
    <row r="47" spans="2:36" ht="22" customHeight="1" x14ac:dyDescent="0.2">
      <c r="B47" s="12"/>
      <c r="C47" s="68">
        <v>6</v>
      </c>
      <c r="D47" s="227"/>
      <c r="E47" s="228"/>
      <c r="F47" s="229"/>
      <c r="G47" s="140"/>
      <c r="H47" s="140"/>
      <c r="I47" s="77" t="str">
        <f t="shared" si="2"/>
        <v/>
      </c>
      <c r="J47" s="11"/>
      <c r="L47" s="12"/>
      <c r="M47" s="68">
        <v>6</v>
      </c>
      <c r="N47" s="237"/>
      <c r="O47" s="237"/>
      <c r="P47" s="143"/>
      <c r="Q47" s="140"/>
      <c r="R47" s="77" t="str">
        <f t="shared" si="3"/>
        <v/>
      </c>
      <c r="S47" s="144"/>
      <c r="T47" s="77" t="str">
        <f t="shared" si="4"/>
        <v/>
      </c>
      <c r="U47" s="11"/>
    </row>
    <row r="48" spans="2:36" ht="22" customHeight="1" x14ac:dyDescent="0.2">
      <c r="B48" s="12"/>
      <c r="C48" s="68">
        <v>7</v>
      </c>
      <c r="D48" s="227"/>
      <c r="E48" s="228"/>
      <c r="F48" s="229"/>
      <c r="G48" s="140"/>
      <c r="H48" s="140"/>
      <c r="I48" s="77" t="str">
        <f t="shared" si="2"/>
        <v/>
      </c>
      <c r="J48" s="11"/>
      <c r="L48" s="12"/>
      <c r="M48" s="68">
        <v>7</v>
      </c>
      <c r="N48" s="237"/>
      <c r="O48" s="237"/>
      <c r="P48" s="143"/>
      <c r="Q48" s="140"/>
      <c r="R48" s="77" t="str">
        <f t="shared" si="3"/>
        <v/>
      </c>
      <c r="S48" s="144"/>
      <c r="T48" s="77" t="str">
        <f t="shared" si="4"/>
        <v/>
      </c>
      <c r="U48" s="11"/>
    </row>
    <row r="49" spans="2:21" ht="22" customHeight="1" x14ac:dyDescent="0.2">
      <c r="B49" s="12"/>
      <c r="C49" s="68">
        <v>8</v>
      </c>
      <c r="D49" s="227"/>
      <c r="E49" s="228"/>
      <c r="F49" s="229"/>
      <c r="G49" s="140"/>
      <c r="H49" s="140"/>
      <c r="I49" s="77" t="str">
        <f t="shared" si="2"/>
        <v/>
      </c>
      <c r="J49" s="11"/>
      <c r="L49" s="12"/>
      <c r="M49" s="68">
        <v>8</v>
      </c>
      <c r="N49" s="237"/>
      <c r="O49" s="237"/>
      <c r="P49" s="143"/>
      <c r="Q49" s="140"/>
      <c r="R49" s="77" t="str">
        <f t="shared" si="3"/>
        <v/>
      </c>
      <c r="S49" s="144"/>
      <c r="T49" s="77" t="str">
        <f t="shared" si="4"/>
        <v/>
      </c>
      <c r="U49" s="11"/>
    </row>
    <row r="50" spans="2:21" ht="22" customHeight="1" x14ac:dyDescent="0.2">
      <c r="B50" s="12"/>
      <c r="C50" s="68">
        <v>9</v>
      </c>
      <c r="D50" s="227"/>
      <c r="E50" s="228"/>
      <c r="F50" s="229"/>
      <c r="G50" s="140"/>
      <c r="H50" s="140"/>
      <c r="I50" s="77" t="str">
        <f t="shared" si="2"/>
        <v/>
      </c>
      <c r="J50" s="11"/>
      <c r="L50" s="12"/>
      <c r="M50" s="68">
        <v>9</v>
      </c>
      <c r="N50" s="237"/>
      <c r="O50" s="237"/>
      <c r="P50" s="143"/>
      <c r="Q50" s="140"/>
      <c r="R50" s="77" t="str">
        <f t="shared" si="3"/>
        <v/>
      </c>
      <c r="S50" s="144"/>
      <c r="T50" s="77" t="str">
        <f t="shared" si="4"/>
        <v/>
      </c>
      <c r="U50" s="11"/>
    </row>
    <row r="51" spans="2:21" ht="22" customHeight="1" x14ac:dyDescent="0.2">
      <c r="B51" s="12"/>
      <c r="C51" s="68">
        <v>10</v>
      </c>
      <c r="D51" s="227"/>
      <c r="E51" s="228"/>
      <c r="F51" s="229"/>
      <c r="G51" s="140"/>
      <c r="H51" s="140"/>
      <c r="I51" s="77" t="str">
        <f t="shared" si="2"/>
        <v/>
      </c>
      <c r="J51" s="11"/>
      <c r="L51" s="12"/>
      <c r="M51" s="68">
        <v>10</v>
      </c>
      <c r="N51" s="237"/>
      <c r="O51" s="237"/>
      <c r="P51" s="143"/>
      <c r="Q51" s="140"/>
      <c r="R51" s="77" t="str">
        <f t="shared" si="3"/>
        <v/>
      </c>
      <c r="S51" s="144"/>
      <c r="T51" s="77" t="str">
        <f t="shared" si="4"/>
        <v/>
      </c>
      <c r="U51" s="11"/>
    </row>
    <row r="52" spans="2:21" ht="22" customHeight="1" x14ac:dyDescent="0.2">
      <c r="B52" s="12"/>
      <c r="C52" s="68">
        <v>11</v>
      </c>
      <c r="D52" s="227"/>
      <c r="E52" s="228"/>
      <c r="F52" s="229"/>
      <c r="G52" s="140"/>
      <c r="H52" s="140"/>
      <c r="I52" s="77" t="str">
        <f t="shared" si="2"/>
        <v/>
      </c>
      <c r="J52" s="11"/>
      <c r="L52" s="12"/>
      <c r="M52" s="68">
        <v>11</v>
      </c>
      <c r="N52" s="237"/>
      <c r="O52" s="237"/>
      <c r="P52" s="143"/>
      <c r="Q52" s="140"/>
      <c r="R52" s="77" t="str">
        <f t="shared" si="3"/>
        <v/>
      </c>
      <c r="S52" s="144"/>
      <c r="T52" s="77" t="str">
        <f t="shared" si="4"/>
        <v/>
      </c>
      <c r="U52" s="11"/>
    </row>
    <row r="53" spans="2:21" ht="22" customHeight="1" x14ac:dyDescent="0.2">
      <c r="B53" s="12"/>
      <c r="C53" s="68">
        <v>12</v>
      </c>
      <c r="D53" s="227"/>
      <c r="E53" s="228"/>
      <c r="F53" s="229"/>
      <c r="G53" s="140"/>
      <c r="H53" s="140"/>
      <c r="I53" s="77" t="str">
        <f t="shared" si="2"/>
        <v/>
      </c>
      <c r="J53" s="11"/>
      <c r="L53" s="12"/>
      <c r="M53" s="68">
        <v>12</v>
      </c>
      <c r="N53" s="237"/>
      <c r="O53" s="237"/>
      <c r="P53" s="143"/>
      <c r="Q53" s="140"/>
      <c r="R53" s="77" t="str">
        <f t="shared" si="3"/>
        <v/>
      </c>
      <c r="S53" s="144"/>
      <c r="T53" s="77" t="str">
        <f t="shared" si="4"/>
        <v/>
      </c>
      <c r="U53" s="11"/>
    </row>
    <row r="54" spans="2:21" ht="22" customHeight="1" x14ac:dyDescent="0.2">
      <c r="B54" s="12"/>
      <c r="C54" s="68">
        <v>13</v>
      </c>
      <c r="D54" s="227"/>
      <c r="E54" s="228"/>
      <c r="F54" s="229"/>
      <c r="G54" s="140"/>
      <c r="H54" s="140"/>
      <c r="I54" s="77" t="str">
        <f t="shared" si="2"/>
        <v/>
      </c>
      <c r="J54" s="11"/>
      <c r="L54" s="12"/>
      <c r="M54" s="68">
        <v>13</v>
      </c>
      <c r="N54" s="237"/>
      <c r="O54" s="237"/>
      <c r="P54" s="143"/>
      <c r="Q54" s="140"/>
      <c r="R54" s="77" t="str">
        <f t="shared" si="3"/>
        <v/>
      </c>
      <c r="S54" s="144"/>
      <c r="T54" s="77" t="str">
        <f t="shared" si="4"/>
        <v/>
      </c>
      <c r="U54" s="11"/>
    </row>
    <row r="55" spans="2:21" ht="22" customHeight="1" x14ac:dyDescent="0.2">
      <c r="B55" s="12"/>
      <c r="C55" s="68">
        <v>14</v>
      </c>
      <c r="D55" s="227"/>
      <c r="E55" s="228"/>
      <c r="F55" s="229"/>
      <c r="G55" s="140"/>
      <c r="H55" s="140"/>
      <c r="I55" s="77" t="str">
        <f t="shared" si="2"/>
        <v/>
      </c>
      <c r="J55" s="11"/>
      <c r="L55" s="12"/>
      <c r="M55" s="68">
        <v>14</v>
      </c>
      <c r="N55" s="237"/>
      <c r="O55" s="237"/>
      <c r="P55" s="143"/>
      <c r="Q55" s="140"/>
      <c r="R55" s="77" t="str">
        <f t="shared" si="3"/>
        <v/>
      </c>
      <c r="S55" s="144"/>
      <c r="T55" s="77" t="str">
        <f t="shared" si="4"/>
        <v/>
      </c>
      <c r="U55" s="11"/>
    </row>
    <row r="56" spans="2:21" ht="22" customHeight="1" x14ac:dyDescent="0.2">
      <c r="B56" s="12"/>
      <c r="C56" s="68">
        <v>15</v>
      </c>
      <c r="D56" s="227"/>
      <c r="E56" s="228"/>
      <c r="F56" s="229"/>
      <c r="G56" s="140"/>
      <c r="H56" s="141"/>
      <c r="I56" s="77" t="str">
        <f t="shared" si="2"/>
        <v/>
      </c>
      <c r="J56" s="11"/>
      <c r="L56" s="12"/>
      <c r="M56" s="68">
        <v>15</v>
      </c>
      <c r="N56" s="237"/>
      <c r="O56" s="237"/>
      <c r="P56" s="143"/>
      <c r="Q56" s="140"/>
      <c r="R56" s="77" t="str">
        <f t="shared" si="3"/>
        <v/>
      </c>
      <c r="S56" s="144"/>
      <c r="T56" s="77" t="str">
        <f t="shared" si="4"/>
        <v/>
      </c>
      <c r="U56" s="11"/>
    </row>
    <row r="57" spans="2:21" x14ac:dyDescent="0.2">
      <c r="B57" s="12"/>
      <c r="C57"/>
      <c r="D57" s="4"/>
      <c r="E57" s="7"/>
      <c r="F57" s="7" t="s">
        <v>50</v>
      </c>
      <c r="G57" s="32" t="s">
        <v>151</v>
      </c>
      <c r="H57" s="113">
        <f>SUM(H42:H56)</f>
        <v>10</v>
      </c>
      <c r="I57" s="76"/>
      <c r="J57" s="11"/>
      <c r="L57" s="12"/>
      <c r="M57"/>
      <c r="N57" s="4"/>
      <c r="O57" s="7"/>
      <c r="P57" s="7"/>
      <c r="Q57" s="7" t="s">
        <v>98</v>
      </c>
      <c r="R57" s="34" t="s">
        <v>152</v>
      </c>
      <c r="S57" s="113">
        <f>SUM(S42:S56)</f>
        <v>0</v>
      </c>
      <c r="T57" s="44"/>
      <c r="U57" s="11"/>
    </row>
    <row r="58" spans="2:21" ht="35" customHeight="1" x14ac:dyDescent="0.2">
      <c r="B58" s="12"/>
      <c r="C58"/>
      <c r="D58" s="4"/>
      <c r="E58" s="7"/>
      <c r="F58" s="7" t="s">
        <v>95</v>
      </c>
      <c r="G58" s="182" t="s">
        <v>137</v>
      </c>
      <c r="H58" s="222"/>
      <c r="I58" s="114">
        <f>SUM(I42:I56)</f>
        <v>88</v>
      </c>
      <c r="J58" s="9"/>
      <c r="K58" s="97"/>
      <c r="L58" s="12"/>
      <c r="M58"/>
      <c r="N58" s="4"/>
      <c r="O58" s="7"/>
      <c r="P58" s="7"/>
      <c r="Q58" s="7" t="s">
        <v>104</v>
      </c>
      <c r="R58" s="182" t="s">
        <v>153</v>
      </c>
      <c r="S58" s="222"/>
      <c r="T58" s="114">
        <f>SUM(T42:T56)</f>
        <v>0</v>
      </c>
      <c r="U58" s="9"/>
    </row>
    <row r="59" spans="2:21" ht="35" customHeight="1" x14ac:dyDescent="0.2">
      <c r="B59" s="12"/>
      <c r="C59" s="233" t="str">
        <f>C40</f>
        <v>S.3. Meerdere type douches</v>
      </c>
      <c r="D59" s="233"/>
      <c r="E59" s="7"/>
      <c r="F59" s="7" t="s">
        <v>98</v>
      </c>
      <c r="G59" s="182" t="s">
        <v>138</v>
      </c>
      <c r="H59" s="222"/>
      <c r="I59" s="115">
        <f>IF(I58&gt;0,I58/H57,"")</f>
        <v>8.8000000000000007</v>
      </c>
      <c r="J59" s="11"/>
      <c r="L59" s="12"/>
      <c r="M59"/>
      <c r="N59"/>
      <c r="O59" s="7"/>
      <c r="P59" s="7"/>
      <c r="Q59" s="7" t="s">
        <v>109</v>
      </c>
      <c r="R59" s="182" t="s">
        <v>154</v>
      </c>
      <c r="S59" s="222"/>
      <c r="T59" s="78" t="str">
        <f>IF(S42=0,"",T58/S57)</f>
        <v/>
      </c>
      <c r="U59" s="11"/>
    </row>
    <row r="60" spans="2:21" ht="36" customHeight="1" x14ac:dyDescent="0.2">
      <c r="B60" s="12"/>
      <c r="C60" s="223" t="s">
        <v>139</v>
      </c>
      <c r="D60" s="224"/>
      <c r="E60" s="7"/>
      <c r="F60" s="7" t="s">
        <v>104</v>
      </c>
      <c r="G60" s="230" t="s">
        <v>140</v>
      </c>
      <c r="H60" s="222"/>
      <c r="I60" s="115">
        <f>IF(G42="","",MAX(G42:G56))</f>
        <v>16</v>
      </c>
      <c r="J60" s="11"/>
      <c r="L60" s="12"/>
      <c r="M60"/>
      <c r="N60" s="236"/>
      <c r="O60" s="7"/>
      <c r="P60" s="7"/>
      <c r="Q60" s="7"/>
      <c r="R60" s="245" t="s">
        <v>155</v>
      </c>
      <c r="S60" s="245"/>
      <c r="T60" s="245"/>
      <c r="U60" s="11"/>
    </row>
    <row r="61" spans="2:21" ht="35" customHeight="1" x14ac:dyDescent="0.2">
      <c r="B61" s="12"/>
      <c r="C61" s="225">
        <f>IF(I58=0,"",MAX(I59,I61))</f>
        <v>11.2</v>
      </c>
      <c r="D61" s="225"/>
      <c r="E61" s="7"/>
      <c r="F61" s="7" t="s">
        <v>109</v>
      </c>
      <c r="G61" s="231" t="s">
        <v>141</v>
      </c>
      <c r="H61" s="232"/>
      <c r="I61" s="115">
        <f>IF(I60="","",I60*0.7)</f>
        <v>11.2</v>
      </c>
      <c r="J61" s="11"/>
      <c r="L61" s="12"/>
      <c r="M61"/>
      <c r="N61" s="236"/>
      <c r="O61" s="7"/>
      <c r="P61" s="7"/>
      <c r="Q61" s="7"/>
      <c r="R61" s="235"/>
      <c r="S61" s="235"/>
      <c r="T61"/>
      <c r="U61" s="11"/>
    </row>
    <row r="62" spans="2:21" ht="30" customHeight="1" x14ac:dyDescent="0.2">
      <c r="B62" s="13"/>
      <c r="C62" s="243"/>
      <c r="D62" s="244"/>
      <c r="E62" s="244"/>
      <c r="F62" s="70"/>
      <c r="G62" s="71"/>
      <c r="H62" s="71"/>
      <c r="I62" s="71"/>
      <c r="J62" s="16"/>
      <c r="L62" s="13"/>
      <c r="M62" s="14"/>
      <c r="N62" s="14"/>
      <c r="O62" s="15"/>
      <c r="P62" s="15"/>
      <c r="Q62" s="19"/>
      <c r="R62" s="17"/>
      <c r="S62" s="17"/>
      <c r="T62" s="14"/>
      <c r="U62" s="16"/>
    </row>
    <row r="64" spans="2:21" ht="23" customHeight="1" x14ac:dyDescent="0.2"/>
    <row r="65" spans="2:27" x14ac:dyDescent="0.2">
      <c r="B65" s="48"/>
      <c r="C65" s="59"/>
      <c r="D65" s="59"/>
      <c r="E65" s="59"/>
      <c r="F65" s="59"/>
      <c r="G65" s="59"/>
      <c r="H65" s="59"/>
      <c r="I65" s="59"/>
      <c r="J65" s="43"/>
      <c r="L65" s="48"/>
      <c r="M65" s="59"/>
      <c r="N65" s="59"/>
      <c r="O65" s="59"/>
      <c r="P65" s="59"/>
      <c r="Q65" s="59"/>
      <c r="R65" s="59"/>
      <c r="S65" s="59"/>
      <c r="T65" s="59"/>
      <c r="U65" s="43"/>
    </row>
    <row r="66" spans="2:27" ht="40" customHeight="1" x14ac:dyDescent="0.2">
      <c r="B66" s="12"/>
      <c r="C66" s="218" t="s">
        <v>156</v>
      </c>
      <c r="D66" s="219"/>
      <c r="E66" s="219"/>
      <c r="F66" s="46"/>
      <c r="G66" s="10" t="s">
        <v>47</v>
      </c>
      <c r="H66" s="10" t="s">
        <v>48</v>
      </c>
      <c r="I66" s="10" t="s">
        <v>49</v>
      </c>
      <c r="J66" s="69"/>
      <c r="K66" s="95"/>
      <c r="L66" s="12"/>
      <c r="M66" s="218" t="s">
        <v>157</v>
      </c>
      <c r="N66" s="219"/>
      <c r="O66" s="219"/>
      <c r="P66" s="10"/>
      <c r="Q66" s="10" t="s">
        <v>47</v>
      </c>
      <c r="R66" s="10" t="s">
        <v>48</v>
      </c>
      <c r="S66" s="10" t="s">
        <v>49</v>
      </c>
      <c r="T66" s="10" t="s">
        <v>50</v>
      </c>
      <c r="U66" s="69"/>
    </row>
    <row r="67" spans="2:27" ht="51" customHeight="1" x14ac:dyDescent="0.2">
      <c r="B67" s="12"/>
      <c r="C67" s="49" t="s">
        <v>18</v>
      </c>
      <c r="D67" s="220" t="s">
        <v>122</v>
      </c>
      <c r="E67" s="221"/>
      <c r="F67" s="42"/>
      <c r="G67" s="30" t="s">
        <v>70</v>
      </c>
      <c r="H67" s="33" t="s">
        <v>124</v>
      </c>
      <c r="I67" s="47" t="s">
        <v>125</v>
      </c>
      <c r="J67" s="18"/>
      <c r="K67" s="96"/>
      <c r="L67" s="12"/>
      <c r="M67" s="73" t="s">
        <v>158</v>
      </c>
      <c r="N67" s="234" t="s">
        <v>122</v>
      </c>
      <c r="O67" s="234"/>
      <c r="P67" s="2"/>
      <c r="Q67" s="74" t="s">
        <v>159</v>
      </c>
      <c r="R67" s="37" t="s">
        <v>160</v>
      </c>
      <c r="S67" s="37" t="s">
        <v>161</v>
      </c>
      <c r="T67" s="8" t="s">
        <v>162</v>
      </c>
      <c r="U67" s="18"/>
    </row>
    <row r="68" spans="2:27" ht="22" customHeight="1" x14ac:dyDescent="0.2">
      <c r="B68" s="12"/>
      <c r="C68" s="68">
        <v>1</v>
      </c>
      <c r="D68" s="227"/>
      <c r="E68" s="228"/>
      <c r="F68" s="229"/>
      <c r="G68" s="140"/>
      <c r="H68" s="144"/>
      <c r="I68" s="77" t="str">
        <f t="shared" ref="I68:I82" si="5">IF(H68="","",G68*H68)</f>
        <v/>
      </c>
      <c r="J68" s="11"/>
      <c r="L68" s="12"/>
      <c r="M68" s="51">
        <v>1</v>
      </c>
      <c r="N68" s="246"/>
      <c r="O68" s="247"/>
      <c r="P68" s="248"/>
      <c r="Q68" s="137"/>
      <c r="R68" s="138"/>
      <c r="S68" s="138"/>
      <c r="T68" s="75" t="str">
        <f t="shared" ref="T68:T82" si="6">IF(Q68="","",(Q68/R68)*S68)</f>
        <v/>
      </c>
      <c r="U68" s="11"/>
      <c r="V68" s="98" t="str">
        <f>IF(Q68="","",Q68/R68)</f>
        <v/>
      </c>
    </row>
    <row r="69" spans="2:27" ht="22" customHeight="1" x14ac:dyDescent="0.2">
      <c r="B69" s="12"/>
      <c r="C69" s="68">
        <v>2</v>
      </c>
      <c r="D69" s="227"/>
      <c r="E69" s="228"/>
      <c r="F69" s="229"/>
      <c r="G69" s="140"/>
      <c r="H69" s="144"/>
      <c r="I69" s="77" t="str">
        <f t="shared" si="5"/>
        <v/>
      </c>
      <c r="J69" s="11"/>
      <c r="L69" s="12"/>
      <c r="M69" s="51">
        <v>2</v>
      </c>
      <c r="N69" s="246"/>
      <c r="O69" s="247"/>
      <c r="P69" s="248"/>
      <c r="Q69" s="137"/>
      <c r="R69" s="138"/>
      <c r="S69" s="138"/>
      <c r="T69" s="75" t="str">
        <f t="shared" si="6"/>
        <v/>
      </c>
      <c r="U69" s="11"/>
      <c r="V69" s="98" t="str">
        <f>IF(Q69="","",Q69/R69)</f>
        <v/>
      </c>
    </row>
    <row r="70" spans="2:27" ht="22" customHeight="1" x14ac:dyDescent="0.2">
      <c r="B70" s="12"/>
      <c r="C70" s="68">
        <v>3</v>
      </c>
      <c r="D70" s="227"/>
      <c r="E70" s="228"/>
      <c r="F70" s="229"/>
      <c r="G70" s="140"/>
      <c r="H70" s="144"/>
      <c r="I70" s="77" t="str">
        <f t="shared" si="5"/>
        <v/>
      </c>
      <c r="J70" s="11"/>
      <c r="L70" s="12"/>
      <c r="M70" s="51">
        <v>3</v>
      </c>
      <c r="N70" s="246"/>
      <c r="O70" s="247"/>
      <c r="P70" s="248"/>
      <c r="Q70" s="137"/>
      <c r="R70" s="138"/>
      <c r="S70" s="138"/>
      <c r="T70" s="75" t="str">
        <f t="shared" si="6"/>
        <v/>
      </c>
      <c r="U70" s="11"/>
      <c r="V70" s="98" t="str">
        <f t="shared" ref="V70:V82" si="7">IF(Q70="","",Q70/R70)</f>
        <v/>
      </c>
    </row>
    <row r="71" spans="2:27" ht="22" customHeight="1" x14ac:dyDescent="0.2">
      <c r="B71" s="12"/>
      <c r="C71" s="68">
        <v>4</v>
      </c>
      <c r="D71" s="227"/>
      <c r="E71" s="228"/>
      <c r="F71" s="229"/>
      <c r="G71" s="140"/>
      <c r="H71" s="144"/>
      <c r="I71" s="77" t="str">
        <f t="shared" si="5"/>
        <v/>
      </c>
      <c r="J71" s="11"/>
      <c r="L71" s="12"/>
      <c r="M71" s="51">
        <v>4</v>
      </c>
      <c r="N71" s="246"/>
      <c r="O71" s="247"/>
      <c r="P71" s="248"/>
      <c r="Q71" s="137"/>
      <c r="R71" s="138"/>
      <c r="S71" s="138"/>
      <c r="T71" s="75" t="str">
        <f t="shared" si="6"/>
        <v/>
      </c>
      <c r="U71" s="11"/>
      <c r="V71" s="98" t="str">
        <f t="shared" si="7"/>
        <v/>
      </c>
    </row>
    <row r="72" spans="2:27" ht="22" customHeight="1" x14ac:dyDescent="0.2">
      <c r="B72" s="12"/>
      <c r="C72" s="68">
        <v>5</v>
      </c>
      <c r="D72" s="227"/>
      <c r="E72" s="228"/>
      <c r="F72" s="229"/>
      <c r="G72" s="140"/>
      <c r="H72" s="144"/>
      <c r="I72" s="77" t="str">
        <f t="shared" si="5"/>
        <v/>
      </c>
      <c r="J72" s="11"/>
      <c r="L72" s="12"/>
      <c r="M72" s="51">
        <v>5</v>
      </c>
      <c r="N72" s="246"/>
      <c r="O72" s="247"/>
      <c r="P72" s="248"/>
      <c r="Q72" s="137"/>
      <c r="R72" s="138"/>
      <c r="S72" s="138"/>
      <c r="T72" s="75" t="str">
        <f t="shared" si="6"/>
        <v/>
      </c>
      <c r="U72" s="11"/>
      <c r="V72" s="98" t="str">
        <f t="shared" si="7"/>
        <v/>
      </c>
      <c r="X72" s="93" t="s">
        <v>163</v>
      </c>
    </row>
    <row r="73" spans="2:27" ht="22" customHeight="1" x14ac:dyDescent="0.2">
      <c r="B73" s="12"/>
      <c r="C73" s="68">
        <v>6</v>
      </c>
      <c r="D73" s="227"/>
      <c r="E73" s="228"/>
      <c r="F73" s="229"/>
      <c r="G73" s="140"/>
      <c r="H73" s="144"/>
      <c r="I73" s="77" t="str">
        <f t="shared" si="5"/>
        <v/>
      </c>
      <c r="J73" s="11"/>
      <c r="L73" s="12"/>
      <c r="M73" s="51">
        <v>6</v>
      </c>
      <c r="N73" s="246"/>
      <c r="O73" s="247"/>
      <c r="P73" s="248"/>
      <c r="Q73" s="137"/>
      <c r="R73" s="138"/>
      <c r="S73" s="138"/>
      <c r="T73" s="75" t="str">
        <f t="shared" si="6"/>
        <v/>
      </c>
      <c r="U73" s="11"/>
      <c r="V73" s="98" t="str">
        <f t="shared" si="7"/>
        <v/>
      </c>
      <c r="X73" s="93">
        <v>1</v>
      </c>
      <c r="Y73" s="93">
        <v>14</v>
      </c>
      <c r="Z73" s="93">
        <v>9.9</v>
      </c>
      <c r="AA73" s="93">
        <f>Z73/Y73</f>
        <v>0.70714285714285718</v>
      </c>
    </row>
    <row r="74" spans="2:27" ht="22" customHeight="1" x14ac:dyDescent="0.2">
      <c r="B74" s="12"/>
      <c r="C74" s="68">
        <v>7</v>
      </c>
      <c r="D74" s="227"/>
      <c r="E74" s="228"/>
      <c r="F74" s="229"/>
      <c r="G74" s="140"/>
      <c r="H74" s="144"/>
      <c r="I74" s="77" t="str">
        <f t="shared" si="5"/>
        <v/>
      </c>
      <c r="J74" s="11"/>
      <c r="L74" s="12"/>
      <c r="M74" s="51">
        <v>7</v>
      </c>
      <c r="N74" s="246"/>
      <c r="O74" s="247"/>
      <c r="P74" s="248"/>
      <c r="Q74" s="137"/>
      <c r="R74" s="138"/>
      <c r="S74" s="138"/>
      <c r="T74" s="75" t="str">
        <f t="shared" si="6"/>
        <v/>
      </c>
      <c r="U74" s="11"/>
      <c r="V74" s="98" t="str">
        <f t="shared" si="7"/>
        <v/>
      </c>
      <c r="X74" s="93">
        <v>2</v>
      </c>
      <c r="Y74" s="93">
        <v>13</v>
      </c>
      <c r="Z74" s="93">
        <v>8.8000000000000007</v>
      </c>
      <c r="AA74" s="93">
        <f>Z74/Y74</f>
        <v>0.67692307692307696</v>
      </c>
    </row>
    <row r="75" spans="2:27" ht="22" customHeight="1" x14ac:dyDescent="0.2">
      <c r="B75" s="12"/>
      <c r="C75" s="68">
        <v>8</v>
      </c>
      <c r="D75" s="227"/>
      <c r="E75" s="228"/>
      <c r="F75" s="229"/>
      <c r="G75" s="140"/>
      <c r="H75" s="144"/>
      <c r="I75" s="77" t="str">
        <f t="shared" si="5"/>
        <v/>
      </c>
      <c r="J75" s="11"/>
      <c r="L75" s="12"/>
      <c r="M75" s="51">
        <v>8</v>
      </c>
      <c r="N75" s="246"/>
      <c r="O75" s="247"/>
      <c r="P75" s="248"/>
      <c r="Q75" s="137"/>
      <c r="R75" s="138"/>
      <c r="S75" s="138"/>
      <c r="T75" s="75" t="str">
        <f t="shared" si="6"/>
        <v/>
      </c>
      <c r="U75" s="11"/>
      <c r="V75" s="98" t="str">
        <f t="shared" si="7"/>
        <v/>
      </c>
      <c r="X75" s="93">
        <v>3</v>
      </c>
      <c r="Y75" s="93">
        <v>10</v>
      </c>
      <c r="Z75" s="93">
        <v>9.5</v>
      </c>
      <c r="AA75" s="93">
        <f>Z75/Y75</f>
        <v>0.95</v>
      </c>
    </row>
    <row r="76" spans="2:27" ht="22" customHeight="1" x14ac:dyDescent="0.2">
      <c r="B76" s="12"/>
      <c r="C76" s="68">
        <v>9</v>
      </c>
      <c r="D76" s="227"/>
      <c r="E76" s="228"/>
      <c r="F76" s="229"/>
      <c r="G76" s="140"/>
      <c r="H76" s="144"/>
      <c r="I76" s="77" t="str">
        <f t="shared" si="5"/>
        <v/>
      </c>
      <c r="J76" s="11"/>
      <c r="L76" s="12"/>
      <c r="M76" s="51">
        <v>9</v>
      </c>
      <c r="N76" s="246"/>
      <c r="O76" s="247"/>
      <c r="P76" s="248"/>
      <c r="Q76" s="137"/>
      <c r="R76" s="138"/>
      <c r="S76" s="138"/>
      <c r="T76" s="75" t="str">
        <f t="shared" si="6"/>
        <v/>
      </c>
      <c r="U76" s="11"/>
      <c r="V76" s="98" t="str">
        <f t="shared" si="7"/>
        <v/>
      </c>
      <c r="X76" s="93">
        <v>4</v>
      </c>
      <c r="Y76" s="93">
        <v>6</v>
      </c>
      <c r="Z76" s="93">
        <v>8</v>
      </c>
      <c r="AA76" s="93">
        <f>Z76/Y76</f>
        <v>1.3333333333333333</v>
      </c>
    </row>
    <row r="77" spans="2:27" ht="22" customHeight="1" x14ac:dyDescent="0.2">
      <c r="B77" s="12"/>
      <c r="C77" s="68">
        <v>10</v>
      </c>
      <c r="D77" s="227"/>
      <c r="E77" s="228"/>
      <c r="F77" s="229"/>
      <c r="G77" s="140"/>
      <c r="H77" s="144"/>
      <c r="I77" s="77" t="str">
        <f t="shared" si="5"/>
        <v/>
      </c>
      <c r="J77" s="11"/>
      <c r="L77" s="12"/>
      <c r="M77" s="51">
        <v>10</v>
      </c>
      <c r="N77" s="246"/>
      <c r="O77" s="247"/>
      <c r="P77" s="248"/>
      <c r="Q77" s="137"/>
      <c r="R77" s="138"/>
      <c r="S77" s="138"/>
      <c r="T77" s="75" t="str">
        <f t="shared" si="6"/>
        <v/>
      </c>
      <c r="U77" s="11"/>
      <c r="V77" s="98" t="str">
        <f t="shared" si="7"/>
        <v/>
      </c>
    </row>
    <row r="78" spans="2:27" ht="22" customHeight="1" x14ac:dyDescent="0.2">
      <c r="B78" s="12"/>
      <c r="C78" s="68">
        <v>11</v>
      </c>
      <c r="D78" s="227"/>
      <c r="E78" s="228"/>
      <c r="F78" s="229"/>
      <c r="G78" s="140"/>
      <c r="H78" s="144"/>
      <c r="I78" s="77" t="str">
        <f t="shared" si="5"/>
        <v/>
      </c>
      <c r="J78" s="11"/>
      <c r="L78" s="12"/>
      <c r="M78" s="51">
        <v>11</v>
      </c>
      <c r="N78" s="246"/>
      <c r="O78" s="247"/>
      <c r="P78" s="248"/>
      <c r="Q78" s="137"/>
      <c r="R78" s="138"/>
      <c r="S78" s="138"/>
      <c r="T78" s="75" t="str">
        <f t="shared" si="6"/>
        <v/>
      </c>
      <c r="U78" s="11"/>
      <c r="V78" s="98" t="str">
        <f t="shared" si="7"/>
        <v/>
      </c>
    </row>
    <row r="79" spans="2:27" ht="22" customHeight="1" x14ac:dyDescent="0.2">
      <c r="B79" s="12"/>
      <c r="C79" s="68">
        <v>12</v>
      </c>
      <c r="D79" s="227"/>
      <c r="E79" s="228"/>
      <c r="F79" s="229"/>
      <c r="G79" s="140"/>
      <c r="H79" s="144"/>
      <c r="I79" s="77" t="str">
        <f t="shared" si="5"/>
        <v/>
      </c>
      <c r="J79" s="11"/>
      <c r="L79" s="12"/>
      <c r="M79" s="51">
        <v>12</v>
      </c>
      <c r="N79" s="246"/>
      <c r="O79" s="247"/>
      <c r="P79" s="248"/>
      <c r="Q79" s="137"/>
      <c r="R79" s="138"/>
      <c r="S79" s="138"/>
      <c r="T79" s="75" t="str">
        <f t="shared" si="6"/>
        <v/>
      </c>
      <c r="U79" s="11"/>
      <c r="V79" s="98" t="str">
        <f t="shared" si="7"/>
        <v/>
      </c>
    </row>
    <row r="80" spans="2:27" ht="22" customHeight="1" x14ac:dyDescent="0.2">
      <c r="B80" s="12"/>
      <c r="C80" s="68">
        <v>13</v>
      </c>
      <c r="D80" s="227"/>
      <c r="E80" s="228"/>
      <c r="F80" s="229"/>
      <c r="G80" s="140"/>
      <c r="H80" s="144"/>
      <c r="I80" s="77" t="str">
        <f t="shared" si="5"/>
        <v/>
      </c>
      <c r="J80" s="11"/>
      <c r="L80" s="12"/>
      <c r="M80" s="51">
        <v>13</v>
      </c>
      <c r="N80" s="246"/>
      <c r="O80" s="247"/>
      <c r="P80" s="248"/>
      <c r="Q80" s="137"/>
      <c r="R80" s="138"/>
      <c r="S80" s="138"/>
      <c r="T80" s="75" t="str">
        <f t="shared" si="6"/>
        <v/>
      </c>
      <c r="U80" s="11"/>
      <c r="V80" s="98" t="str">
        <f t="shared" si="7"/>
        <v/>
      </c>
    </row>
    <row r="81" spans="2:22" ht="22" customHeight="1" x14ac:dyDescent="0.2">
      <c r="B81" s="12"/>
      <c r="C81" s="68">
        <v>14</v>
      </c>
      <c r="D81" s="227"/>
      <c r="E81" s="228"/>
      <c r="F81" s="229"/>
      <c r="G81" s="140"/>
      <c r="H81" s="144"/>
      <c r="I81" s="77" t="str">
        <f t="shared" si="5"/>
        <v/>
      </c>
      <c r="J81" s="11"/>
      <c r="L81" s="12"/>
      <c r="M81" s="51">
        <v>14</v>
      </c>
      <c r="N81" s="246"/>
      <c r="O81" s="247"/>
      <c r="P81" s="248"/>
      <c r="Q81" s="137"/>
      <c r="R81" s="138"/>
      <c r="S81" s="138"/>
      <c r="T81" s="75" t="str">
        <f t="shared" si="6"/>
        <v/>
      </c>
      <c r="U81" s="11"/>
      <c r="V81" s="98" t="str">
        <f t="shared" si="7"/>
        <v/>
      </c>
    </row>
    <row r="82" spans="2:22" ht="22" customHeight="1" x14ac:dyDescent="0.2">
      <c r="B82" s="12"/>
      <c r="C82" s="68">
        <v>15</v>
      </c>
      <c r="D82" s="227"/>
      <c r="E82" s="228"/>
      <c r="F82" s="229"/>
      <c r="G82" s="140"/>
      <c r="H82" s="145"/>
      <c r="I82" s="77" t="str">
        <f t="shared" si="5"/>
        <v/>
      </c>
      <c r="J82" s="11"/>
      <c r="L82" s="12"/>
      <c r="M82" s="51">
        <v>15</v>
      </c>
      <c r="N82" s="246"/>
      <c r="O82" s="247"/>
      <c r="P82" s="248"/>
      <c r="Q82" s="137"/>
      <c r="R82" s="138"/>
      <c r="S82" s="138"/>
      <c r="T82" s="75" t="str">
        <f t="shared" si="6"/>
        <v/>
      </c>
      <c r="U82" s="11"/>
      <c r="V82" s="98" t="str">
        <f t="shared" si="7"/>
        <v/>
      </c>
    </row>
    <row r="83" spans="2:22" x14ac:dyDescent="0.2">
      <c r="B83" s="12"/>
      <c r="C83"/>
      <c r="D83" s="4"/>
      <c r="E83" s="7"/>
      <c r="F83" s="7" t="s">
        <v>50</v>
      </c>
      <c r="G83" s="32" t="s">
        <v>164</v>
      </c>
      <c r="H83" s="113">
        <f>SUM(H68:H82)</f>
        <v>0</v>
      </c>
      <c r="I83" s="44"/>
      <c r="J83" s="11"/>
      <c r="L83" s="12"/>
      <c r="M83"/>
      <c r="N83" s="4"/>
      <c r="O83" s="7"/>
      <c r="P83" s="7"/>
      <c r="Q83" s="7" t="s">
        <v>95</v>
      </c>
      <c r="R83" s="34" t="s">
        <v>165</v>
      </c>
      <c r="S83" s="113">
        <f>SUM(S68:S82)</f>
        <v>0</v>
      </c>
      <c r="T83" s="76"/>
      <c r="U83" s="11"/>
      <c r="V83" s="98"/>
    </row>
    <row r="84" spans="2:22" ht="35" customHeight="1" x14ac:dyDescent="0.2">
      <c r="B84" s="12"/>
      <c r="C84"/>
      <c r="D84" s="4"/>
      <c r="E84" s="7"/>
      <c r="F84" s="7" t="s">
        <v>95</v>
      </c>
      <c r="G84" s="182" t="s">
        <v>166</v>
      </c>
      <c r="H84" s="222"/>
      <c r="I84" s="114">
        <f>SUM(I68:I82)</f>
        <v>0</v>
      </c>
      <c r="J84" s="9"/>
      <c r="K84" s="97"/>
      <c r="L84" s="12"/>
      <c r="M84"/>
      <c r="N84" s="4"/>
      <c r="O84" s="7"/>
      <c r="P84" s="7"/>
      <c r="Q84" s="7" t="s">
        <v>98</v>
      </c>
      <c r="R84" s="182" t="s">
        <v>167</v>
      </c>
      <c r="S84" s="222"/>
      <c r="T84" s="114">
        <f>SUM(T68:T82)</f>
        <v>0</v>
      </c>
      <c r="U84" s="9"/>
    </row>
    <row r="85" spans="2:22" ht="35" customHeight="1" x14ac:dyDescent="0.2">
      <c r="B85" s="12"/>
      <c r="C85" s="233" t="str">
        <f>C66</f>
        <v>S.5. Meerdere type baden</v>
      </c>
      <c r="D85" s="233"/>
      <c r="E85" s="7"/>
      <c r="F85" s="7" t="s">
        <v>98</v>
      </c>
      <c r="G85" s="182" t="s">
        <v>168</v>
      </c>
      <c r="H85" s="222"/>
      <c r="I85" s="115" t="str">
        <f>IF(I84&gt;0,I84/H83,"")</f>
        <v/>
      </c>
      <c r="J85" s="11"/>
      <c r="L85" s="12"/>
      <c r="M85" s="233" t="str">
        <f>M66</f>
        <v>S.6. Meerdere type vaatwassers</v>
      </c>
      <c r="N85" s="233"/>
      <c r="O85" s="7"/>
      <c r="P85" s="7"/>
      <c r="Q85" s="7" t="s">
        <v>104</v>
      </c>
      <c r="R85" s="182" t="s">
        <v>169</v>
      </c>
      <c r="S85" s="222"/>
      <c r="T85" s="115" t="str">
        <f>IF(T84&gt;0,T84/S83,"")</f>
        <v/>
      </c>
      <c r="U85" s="11"/>
    </row>
    <row r="86" spans="2:22" ht="36" customHeight="1" x14ac:dyDescent="0.2">
      <c r="B86" s="12"/>
      <c r="C86" s="223" t="s">
        <v>139</v>
      </c>
      <c r="D86" s="224"/>
      <c r="E86" s="7"/>
      <c r="F86" s="7" t="s">
        <v>104</v>
      </c>
      <c r="G86" s="230" t="s">
        <v>170</v>
      </c>
      <c r="H86" s="222"/>
      <c r="I86" s="115" t="str">
        <f>IF(G68="","",MAX(G68:G82))</f>
        <v/>
      </c>
      <c r="J86" s="11"/>
      <c r="L86" s="12"/>
      <c r="M86" s="223" t="s">
        <v>139</v>
      </c>
      <c r="N86" s="224"/>
      <c r="O86" s="7"/>
      <c r="P86" s="7"/>
      <c r="Q86" s="7" t="s">
        <v>109</v>
      </c>
      <c r="R86" s="239" t="s">
        <v>171</v>
      </c>
      <c r="S86" s="230"/>
      <c r="T86" s="115" t="str">
        <f>IF(Q68="","",MAX(V68:V82))</f>
        <v/>
      </c>
      <c r="U86" s="11"/>
    </row>
    <row r="87" spans="2:22" ht="35" customHeight="1" x14ac:dyDescent="0.2">
      <c r="B87" s="12"/>
      <c r="C87" s="225" t="str">
        <f>IF(I84=0,"",MAX(I85,I87))</f>
        <v/>
      </c>
      <c r="D87" s="225"/>
      <c r="E87" s="7"/>
      <c r="F87" s="7" t="s">
        <v>109</v>
      </c>
      <c r="G87" s="231" t="s">
        <v>141</v>
      </c>
      <c r="H87" s="232"/>
      <c r="I87" s="115" t="str">
        <f>IF(I86="","",I86*0.7)</f>
        <v/>
      </c>
      <c r="J87" s="11"/>
      <c r="L87" s="12"/>
      <c r="M87" s="225" t="str">
        <f>IF(T84=0,"",MAX(T85,T87))</f>
        <v/>
      </c>
      <c r="N87" s="225"/>
      <c r="O87" s="7"/>
      <c r="P87" s="7"/>
      <c r="Q87" s="7" t="s">
        <v>113</v>
      </c>
      <c r="R87" s="231" t="s">
        <v>172</v>
      </c>
      <c r="S87" s="232"/>
      <c r="T87" s="115" t="str">
        <f>IF(T86="","",T86*0.7)</f>
        <v/>
      </c>
      <c r="U87" s="11"/>
    </row>
    <row r="88" spans="2:22" ht="35" customHeight="1" x14ac:dyDescent="0.2">
      <c r="B88" s="13"/>
      <c r="C88" s="243"/>
      <c r="D88" s="244"/>
      <c r="E88" s="244"/>
      <c r="F88" s="70"/>
      <c r="G88" s="71"/>
      <c r="H88" s="71"/>
      <c r="I88" s="71"/>
      <c r="J88" s="16"/>
      <c r="L88" s="13"/>
      <c r="M88" s="14"/>
      <c r="N88" s="14"/>
      <c r="O88" s="15"/>
      <c r="P88" s="15"/>
      <c r="Q88" s="15"/>
      <c r="R88" s="238"/>
      <c r="S88" s="238"/>
      <c r="T88" s="14"/>
      <c r="U88" s="16"/>
    </row>
  </sheetData>
  <sheetProtection algorithmName="SHA-512" hashValue="3a2DNji5HC4+CX4A24FA0uCjKtigfWoweb7bFXwXobmV7Zw3rX3ZfW6HlG/QbrIKDh6rQoCdR2ubPu+dWOD2BA==" saltValue="P/fDl3AgUiak/XKufiS+CQ==" spinCount="100000" sheet="1" objects="1" scenarios="1" selectLockedCells="1"/>
  <mergeCells count="155">
    <mergeCell ref="B4:J9"/>
    <mergeCell ref="D53:F53"/>
    <mergeCell ref="D54:F54"/>
    <mergeCell ref="D55:F55"/>
    <mergeCell ref="D56:F56"/>
    <mergeCell ref="D68:F68"/>
    <mergeCell ref="D69:F69"/>
    <mergeCell ref="D70:F70"/>
    <mergeCell ref="D71:F71"/>
    <mergeCell ref="D25:F25"/>
    <mergeCell ref="D26:F26"/>
    <mergeCell ref="D27:F27"/>
    <mergeCell ref="D28:F28"/>
    <mergeCell ref="D29:F29"/>
    <mergeCell ref="D42:F42"/>
    <mergeCell ref="D43:F43"/>
    <mergeCell ref="C62:E62"/>
    <mergeCell ref="R60:T60"/>
    <mergeCell ref="C85:D85"/>
    <mergeCell ref="C86:D86"/>
    <mergeCell ref="C87:D87"/>
    <mergeCell ref="C88:E88"/>
    <mergeCell ref="N68:P68"/>
    <mergeCell ref="N69:P69"/>
    <mergeCell ref="N70:P70"/>
    <mergeCell ref="N71:P71"/>
    <mergeCell ref="N72:P72"/>
    <mergeCell ref="N73:P73"/>
    <mergeCell ref="N74:P74"/>
    <mergeCell ref="N75:P75"/>
    <mergeCell ref="N76:P76"/>
    <mergeCell ref="N77:P77"/>
    <mergeCell ref="N78:P78"/>
    <mergeCell ref="N79:P79"/>
    <mergeCell ref="N80:P80"/>
    <mergeCell ref="N81:P81"/>
    <mergeCell ref="N82:P82"/>
    <mergeCell ref="M85:N85"/>
    <mergeCell ref="D76:F76"/>
    <mergeCell ref="D77:F77"/>
    <mergeCell ref="M86:N86"/>
    <mergeCell ref="M87:N87"/>
    <mergeCell ref="N21:Q21"/>
    <mergeCell ref="N22:Q22"/>
    <mergeCell ref="R88:S88"/>
    <mergeCell ref="R84:S84"/>
    <mergeCell ref="R85:S85"/>
    <mergeCell ref="R86:S86"/>
    <mergeCell ref="R87:S87"/>
    <mergeCell ref="R33:S33"/>
    <mergeCell ref="R34:S34"/>
    <mergeCell ref="M40:O40"/>
    <mergeCell ref="N41:O41"/>
    <mergeCell ref="N23:Q23"/>
    <mergeCell ref="N24:Q24"/>
    <mergeCell ref="N25:Q25"/>
    <mergeCell ref="N26:Q26"/>
    <mergeCell ref="N27:Q27"/>
    <mergeCell ref="N28:Q28"/>
    <mergeCell ref="N29:Q29"/>
    <mergeCell ref="M33:N33"/>
    <mergeCell ref="M34:N34"/>
    <mergeCell ref="M32:N32"/>
    <mergeCell ref="M13:P13"/>
    <mergeCell ref="G86:H86"/>
    <mergeCell ref="G87:H87"/>
    <mergeCell ref="R61:S61"/>
    <mergeCell ref="N60:N61"/>
    <mergeCell ref="N54:O54"/>
    <mergeCell ref="N55:O55"/>
    <mergeCell ref="N56:O56"/>
    <mergeCell ref="R58:S58"/>
    <mergeCell ref="R59:S59"/>
    <mergeCell ref="N48:O48"/>
    <mergeCell ref="N49:O49"/>
    <mergeCell ref="N50:O50"/>
    <mergeCell ref="N51:O51"/>
    <mergeCell ref="N52:O52"/>
    <mergeCell ref="N53:O53"/>
    <mergeCell ref="N42:O42"/>
    <mergeCell ref="N43:O43"/>
    <mergeCell ref="N44:O44"/>
    <mergeCell ref="N45:O45"/>
    <mergeCell ref="N46:O46"/>
    <mergeCell ref="N47:O47"/>
    <mergeCell ref="R31:S31"/>
    <mergeCell ref="R32:S32"/>
    <mergeCell ref="C66:E66"/>
    <mergeCell ref="M66:O66"/>
    <mergeCell ref="D67:E67"/>
    <mergeCell ref="N67:O67"/>
    <mergeCell ref="G85:H85"/>
    <mergeCell ref="G84:H84"/>
    <mergeCell ref="D73:F73"/>
    <mergeCell ref="D74:F74"/>
    <mergeCell ref="D75:F75"/>
    <mergeCell ref="D78:F78"/>
    <mergeCell ref="D79:F79"/>
    <mergeCell ref="D80:F80"/>
    <mergeCell ref="D81:F81"/>
    <mergeCell ref="D82:F82"/>
    <mergeCell ref="D72:F72"/>
    <mergeCell ref="N14:O14"/>
    <mergeCell ref="C40:E40"/>
    <mergeCell ref="D41:E41"/>
    <mergeCell ref="G31:H31"/>
    <mergeCell ref="G32:H32"/>
    <mergeCell ref="G33:H33"/>
    <mergeCell ref="G34:H34"/>
    <mergeCell ref="N15:Q15"/>
    <mergeCell ref="N16:Q16"/>
    <mergeCell ref="N17:Q17"/>
    <mergeCell ref="N18:Q18"/>
    <mergeCell ref="N19:Q19"/>
    <mergeCell ref="N20:Q20"/>
    <mergeCell ref="G60:H60"/>
    <mergeCell ref="G61:H61"/>
    <mergeCell ref="C59:D59"/>
    <mergeCell ref="C60:D60"/>
    <mergeCell ref="C61:D61"/>
    <mergeCell ref="D46:F46"/>
    <mergeCell ref="D47:F47"/>
    <mergeCell ref="D48:F48"/>
    <mergeCell ref="D49:F49"/>
    <mergeCell ref="D50:F50"/>
    <mergeCell ref="D51:F51"/>
    <mergeCell ref="D52:F52"/>
    <mergeCell ref="C13:E13"/>
    <mergeCell ref="D14:E14"/>
    <mergeCell ref="G58:H58"/>
    <mergeCell ref="G59:H59"/>
    <mergeCell ref="C33:D33"/>
    <mergeCell ref="C34:D34"/>
    <mergeCell ref="C32:D32"/>
    <mergeCell ref="D15:F15"/>
    <mergeCell ref="D16:F16"/>
    <mergeCell ref="D17:F17"/>
    <mergeCell ref="D18:F18"/>
    <mergeCell ref="D19:F19"/>
    <mergeCell ref="D20:F20"/>
    <mergeCell ref="D21:F21"/>
    <mergeCell ref="D22:F22"/>
    <mergeCell ref="D23:F23"/>
    <mergeCell ref="D24:F24"/>
    <mergeCell ref="D44:F44"/>
    <mergeCell ref="D45:F45"/>
    <mergeCell ref="AD13:AI13"/>
    <mergeCell ref="AE15:AI16"/>
    <mergeCell ref="AE17:AI18"/>
    <mergeCell ref="AE19:AI19"/>
    <mergeCell ref="AE20:AI21"/>
    <mergeCell ref="AE22:AI23"/>
    <mergeCell ref="AF24:AI26"/>
    <mergeCell ref="AF27:AI29"/>
    <mergeCell ref="AD30:AI37"/>
  </mergeCells>
  <pageMargins left="0.7" right="0.7" top="0.75" bottom="0.75" header="0.3" footer="0.3"/>
  <pageSetup paperSize="8" scale="52" fitToHeight="3" orientation="landscape" horizontalDpi="0" verticalDpi="0"/>
  <rowBreaks count="1" manualBreakCount="1">
    <brk id="63"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1640-BABA-3C4D-AF2F-352D67A88DB1}">
  <dimension ref="B2:W90"/>
  <sheetViews>
    <sheetView showGridLines="0" zoomScale="110" zoomScaleNormal="110" workbookViewId="0">
      <selection activeCell="D18" sqref="D18:E18"/>
    </sheetView>
  </sheetViews>
  <sheetFormatPr baseColWidth="10" defaultColWidth="10.83203125" defaultRowHeight="16" x14ac:dyDescent="0.2"/>
  <cols>
    <col min="1" max="1" width="5.5" style="93" customWidth="1"/>
    <col min="2" max="2" width="5" style="93" customWidth="1"/>
    <col min="3" max="3" width="6.83203125" style="93" customWidth="1"/>
    <col min="4" max="4" width="28" style="93" customWidth="1"/>
    <col min="5" max="5" width="3" style="93" customWidth="1"/>
    <col min="6" max="7" width="10.6640625" style="93" customWidth="1"/>
    <col min="8" max="8" width="14.6640625" style="93" customWidth="1"/>
    <col min="9" max="9" width="14" style="93" customWidth="1"/>
    <col min="10" max="10" width="17.83203125" style="93" customWidth="1"/>
    <col min="11" max="11" width="18.6640625" style="93" customWidth="1"/>
    <col min="12" max="12" width="5" style="93" customWidth="1"/>
    <col min="13" max="13" width="10.83203125" style="93"/>
    <col min="14" max="14" width="5" style="93" customWidth="1"/>
    <col min="15" max="15" width="6.83203125" style="93" customWidth="1"/>
    <col min="16" max="16" width="31.1640625" style="93" customWidth="1"/>
    <col min="17" max="17" width="5" style="93" customWidth="1"/>
    <col min="18" max="18" width="3.6640625" style="93" customWidth="1"/>
    <col min="19" max="19" width="19" style="93" customWidth="1"/>
    <col min="20" max="20" width="10.1640625" style="93" customWidth="1"/>
    <col min="21" max="21" width="22.6640625" style="93" customWidth="1"/>
    <col min="22" max="22" width="16" style="93" bestFit="1" customWidth="1"/>
    <col min="23" max="23" width="5" style="93" customWidth="1"/>
    <col min="24" max="16384" width="10.83203125" style="93"/>
  </cols>
  <sheetData>
    <row r="2" spans="2:23" ht="34" x14ac:dyDescent="0.4">
      <c r="B2" s="99" t="s">
        <v>173</v>
      </c>
    </row>
    <row r="3" spans="2:23" ht="26" x14ac:dyDescent="0.3">
      <c r="O3" s="100"/>
    </row>
    <row r="4" spans="2:23" x14ac:dyDescent="0.2">
      <c r="B4" s="48" t="s">
        <v>174</v>
      </c>
      <c r="C4" s="59"/>
      <c r="D4" s="59"/>
      <c r="E4" s="59"/>
      <c r="F4" s="59"/>
      <c r="G4" s="59"/>
      <c r="H4" s="59"/>
      <c r="I4" s="59"/>
      <c r="J4" s="59"/>
      <c r="K4" s="59"/>
      <c r="L4" s="59"/>
      <c r="M4" s="59"/>
      <c r="N4" s="59"/>
      <c r="O4" s="59"/>
      <c r="P4" s="59"/>
      <c r="Q4" s="43"/>
    </row>
    <row r="5" spans="2:23" x14ac:dyDescent="0.2">
      <c r="B5" s="13" t="s">
        <v>175</v>
      </c>
      <c r="C5" s="14"/>
      <c r="D5" s="14"/>
      <c r="E5" s="14"/>
      <c r="F5" s="14"/>
      <c r="G5" s="14"/>
      <c r="H5" s="14"/>
      <c r="I5" s="14"/>
      <c r="J5" s="14"/>
      <c r="K5" s="14"/>
      <c r="L5" s="14"/>
      <c r="M5" s="14"/>
      <c r="N5" s="14"/>
      <c r="O5" s="14"/>
      <c r="P5" s="14"/>
      <c r="Q5" s="16"/>
    </row>
    <row r="6" spans="2:23" ht="17" customHeight="1" x14ac:dyDescent="0.2"/>
    <row r="7" spans="2:23" ht="17" customHeight="1" x14ac:dyDescent="0.2">
      <c r="B7" s="48"/>
      <c r="C7" s="59"/>
      <c r="D7" s="59"/>
      <c r="E7" s="59"/>
      <c r="F7" s="59"/>
      <c r="G7" s="59"/>
      <c r="H7" s="59"/>
      <c r="I7" s="59"/>
      <c r="J7" s="59"/>
      <c r="K7" s="59"/>
      <c r="L7" s="59"/>
      <c r="M7" s="59"/>
      <c r="N7" s="59"/>
      <c r="O7" s="59"/>
      <c r="P7" s="59"/>
      <c r="Q7" s="43"/>
    </row>
    <row r="8" spans="2:23" x14ac:dyDescent="0.2">
      <c r="B8" s="12"/>
      <c r="C8" s="284" t="s">
        <v>47</v>
      </c>
      <c r="D8" s="284"/>
      <c r="E8" s="284"/>
      <c r="F8" s="284" t="s">
        <v>48</v>
      </c>
      <c r="G8" s="284"/>
      <c r="H8" s="284"/>
      <c r="I8" s="284" t="s">
        <v>49</v>
      </c>
      <c r="J8" s="284"/>
      <c r="K8" s="284" t="s">
        <v>50</v>
      </c>
      <c r="L8" s="284"/>
      <c r="M8" s="284"/>
      <c r="N8" s="284"/>
      <c r="O8" s="284" t="s">
        <v>95</v>
      </c>
      <c r="P8" s="284"/>
      <c r="Q8" s="11"/>
    </row>
    <row r="9" spans="2:23" ht="65" customHeight="1" x14ac:dyDescent="0.2">
      <c r="B9" s="12"/>
      <c r="C9" s="285" t="s">
        <v>176</v>
      </c>
      <c r="D9" s="286"/>
      <c r="E9" s="287"/>
      <c r="F9" s="285" t="s">
        <v>177</v>
      </c>
      <c r="G9" s="286"/>
      <c r="H9" s="287"/>
      <c r="I9" s="285" t="s">
        <v>178</v>
      </c>
      <c r="J9" s="287"/>
      <c r="K9" s="285" t="s">
        <v>179</v>
      </c>
      <c r="L9" s="286"/>
      <c r="M9" s="286"/>
      <c r="N9" s="287"/>
      <c r="O9" s="285" t="s">
        <v>180</v>
      </c>
      <c r="P9" s="287"/>
      <c r="Q9" s="11"/>
    </row>
    <row r="10" spans="2:23" ht="29" customHeight="1" x14ac:dyDescent="0.2">
      <c r="B10" s="12"/>
      <c r="C10" s="288" t="str" cm="1">
        <f t="array" ref="C10">_xlfn.IFS(WATERCALCULATOR!D24=Datablad!B23,"",WATERCALCULATOR!D25=Datablad!B24,"",AND(WATERCALCULATOR!D25=Datablad!B25,WATERCALCULATOR!D24=Datablad!B24),Grijswater!V35+Grijswater!V62,AND(WATERCALCULATOR!D25=Datablad!B25,WATERCALCULATOR!D24=Datablad!B25),Grijswater!V35+Grijswater!V61+Grijswater!V87)</f>
        <v/>
      </c>
      <c r="D10" s="289"/>
      <c r="E10" s="290"/>
      <c r="F10" s="291">
        <v>0</v>
      </c>
      <c r="G10" s="292"/>
      <c r="H10" s="293"/>
      <c r="I10" s="288" t="str">
        <f>IF(C10="","",C10*F10)</f>
        <v/>
      </c>
      <c r="J10" s="290"/>
      <c r="K10" s="295" t="str">
        <f>IF(WATERCALCULATOR!D25=Datablad!B25,Grijswater!K35+Grijswater!K45,"")</f>
        <v/>
      </c>
      <c r="L10" s="296"/>
      <c r="M10" s="296"/>
      <c r="N10" s="297"/>
      <c r="O10" s="298" t="str">
        <f>IF(I10&gt;K10,K10,I10)</f>
        <v/>
      </c>
      <c r="P10" s="299"/>
      <c r="Q10" s="11"/>
    </row>
    <row r="11" spans="2:23" ht="41" customHeight="1" x14ac:dyDescent="0.2">
      <c r="B11" s="13"/>
      <c r="C11" s="14"/>
      <c r="D11" s="14"/>
      <c r="E11" s="14"/>
      <c r="F11" s="261" t="s">
        <v>181</v>
      </c>
      <c r="G11" s="261"/>
      <c r="H11" s="261"/>
      <c r="I11" s="14"/>
      <c r="J11" s="14"/>
      <c r="K11" s="14"/>
      <c r="L11" s="14"/>
      <c r="M11" s="14"/>
      <c r="N11" s="14"/>
      <c r="O11" s="294" t="s">
        <v>182</v>
      </c>
      <c r="P11" s="294"/>
      <c r="Q11" s="16"/>
    </row>
    <row r="12" spans="2:23" ht="19" x14ac:dyDescent="0.25">
      <c r="C12" s="127"/>
    </row>
    <row r="13" spans="2:23" ht="34" x14ac:dyDescent="0.4">
      <c r="C13" s="99" t="s">
        <v>183</v>
      </c>
      <c r="O13" s="99" t="s">
        <v>184</v>
      </c>
    </row>
    <row r="14" spans="2:23" ht="16" customHeight="1" x14ac:dyDescent="0.4">
      <c r="C14" s="99"/>
      <c r="O14" s="99"/>
    </row>
    <row r="15" spans="2:23" x14ac:dyDescent="0.2">
      <c r="B15" s="48"/>
      <c r="C15" s="59"/>
      <c r="D15" s="59"/>
      <c r="E15" s="59"/>
      <c r="F15" s="59"/>
      <c r="G15" s="59"/>
      <c r="H15" s="59"/>
      <c r="I15" s="59"/>
      <c r="J15" s="59"/>
      <c r="K15" s="59"/>
      <c r="L15" s="43"/>
      <c r="N15" s="48"/>
      <c r="O15" s="59"/>
      <c r="P15" s="59"/>
      <c r="Q15" s="59"/>
      <c r="R15" s="59"/>
      <c r="S15" s="59"/>
      <c r="T15" s="59"/>
      <c r="U15" s="59"/>
      <c r="V15" s="59"/>
      <c r="W15" s="43"/>
    </row>
    <row r="16" spans="2:23" ht="21" customHeight="1" x14ac:dyDescent="0.2">
      <c r="B16" s="12"/>
      <c r="C16" s="241" t="s">
        <v>185</v>
      </c>
      <c r="D16" s="242"/>
      <c r="E16" s="242"/>
      <c r="F16" s="10" t="s">
        <v>47</v>
      </c>
      <c r="G16" s="10" t="s">
        <v>48</v>
      </c>
      <c r="H16" s="10" t="s">
        <v>49</v>
      </c>
      <c r="I16" s="10" t="s">
        <v>50</v>
      </c>
      <c r="J16" s="10" t="s">
        <v>95</v>
      </c>
      <c r="K16" s="10" t="s">
        <v>98</v>
      </c>
      <c r="L16" s="11"/>
      <c r="N16" s="12"/>
      <c r="O16" s="241" t="s">
        <v>186</v>
      </c>
      <c r="P16" s="241"/>
      <c r="Q16" s="241"/>
      <c r="R16" s="46"/>
      <c r="S16" s="10" t="s">
        <v>47</v>
      </c>
      <c r="T16" s="10" t="s">
        <v>48</v>
      </c>
      <c r="U16" s="10" t="s">
        <v>49</v>
      </c>
      <c r="V16" s="10" t="s">
        <v>50</v>
      </c>
      <c r="W16" s="11"/>
    </row>
    <row r="17" spans="2:23" ht="73" customHeight="1" x14ac:dyDescent="0.2">
      <c r="B17" s="12"/>
      <c r="C17" s="73" t="s">
        <v>145</v>
      </c>
      <c r="D17" s="220" t="s">
        <v>122</v>
      </c>
      <c r="E17" s="220"/>
      <c r="F17" s="72" t="s">
        <v>146</v>
      </c>
      <c r="G17" s="72" t="s">
        <v>147</v>
      </c>
      <c r="H17" s="41" t="s">
        <v>148</v>
      </c>
      <c r="I17" s="30" t="s">
        <v>187</v>
      </c>
      <c r="J17" s="30" t="s">
        <v>188</v>
      </c>
      <c r="K17" s="41" t="s">
        <v>189</v>
      </c>
      <c r="L17" s="11"/>
      <c r="N17" s="12"/>
      <c r="O17" s="49" t="s">
        <v>121</v>
      </c>
      <c r="P17" s="221" t="s">
        <v>122</v>
      </c>
      <c r="Q17" s="262"/>
      <c r="R17" s="263"/>
      <c r="S17" s="41" t="s">
        <v>190</v>
      </c>
      <c r="T17" s="33" t="s">
        <v>124</v>
      </c>
      <c r="U17" s="30" t="s">
        <v>191</v>
      </c>
      <c r="V17" s="41" t="s">
        <v>192</v>
      </c>
      <c r="W17" s="11"/>
    </row>
    <row r="18" spans="2:23" ht="22" customHeight="1" x14ac:dyDescent="0.2">
      <c r="B18" s="12"/>
      <c r="C18" s="68">
        <v>1</v>
      </c>
      <c r="D18" s="280"/>
      <c r="E18" s="280"/>
      <c r="F18" s="146"/>
      <c r="G18" s="146"/>
      <c r="H18" s="82" t="str">
        <f>IF(F18&gt;0,((F18*0.33)+(G18*0.67)),"")</f>
        <v/>
      </c>
      <c r="I18" s="147"/>
      <c r="J18" s="147"/>
      <c r="K18" s="82" t="str">
        <f>IF(J18="","",H18*J18)</f>
        <v/>
      </c>
      <c r="L18" s="11"/>
      <c r="N18" s="12"/>
      <c r="O18" s="51">
        <v>1</v>
      </c>
      <c r="P18" s="264"/>
      <c r="Q18" s="265"/>
      <c r="R18" s="266"/>
      <c r="S18" s="148"/>
      <c r="T18" s="148"/>
      <c r="U18" s="148"/>
      <c r="V18" s="53" t="str">
        <f>IF(T18="","",S18*U18)</f>
        <v/>
      </c>
      <c r="W18" s="11"/>
    </row>
    <row r="19" spans="2:23" ht="22" customHeight="1" x14ac:dyDescent="0.2">
      <c r="B19" s="12"/>
      <c r="C19" s="68">
        <v>2</v>
      </c>
      <c r="D19" s="279"/>
      <c r="E19" s="279"/>
      <c r="F19" s="142"/>
      <c r="G19" s="136"/>
      <c r="H19" s="80" t="str">
        <f t="shared" ref="H19:H32" si="0">IF(F19&gt;0,((F19*0.33)+(G19*0.67)),"")</f>
        <v/>
      </c>
      <c r="I19" s="136"/>
      <c r="J19" s="136"/>
      <c r="K19" s="82" t="str">
        <f t="shared" ref="K19:K32" si="1">IF(J19="","",H19*J19)</f>
        <v/>
      </c>
      <c r="L19" s="11"/>
      <c r="N19" s="12"/>
      <c r="O19" s="51">
        <v>2</v>
      </c>
      <c r="P19" s="264"/>
      <c r="Q19" s="265"/>
      <c r="R19" s="266"/>
      <c r="S19" s="148"/>
      <c r="T19" s="148"/>
      <c r="U19" s="148"/>
      <c r="V19" s="53" t="str">
        <f t="shared" ref="V19:V32" si="2">IF(T19="","",S19*U19)</f>
        <v/>
      </c>
      <c r="W19" s="11"/>
    </row>
    <row r="20" spans="2:23" ht="22" customHeight="1" x14ac:dyDescent="0.2">
      <c r="B20" s="12"/>
      <c r="C20" s="68">
        <v>3</v>
      </c>
      <c r="D20" s="279"/>
      <c r="E20" s="279"/>
      <c r="F20" s="142"/>
      <c r="G20" s="136"/>
      <c r="H20" s="80" t="str">
        <f t="shared" si="0"/>
        <v/>
      </c>
      <c r="I20" s="136"/>
      <c r="J20" s="136"/>
      <c r="K20" s="82" t="str">
        <f t="shared" si="1"/>
        <v/>
      </c>
      <c r="L20" s="11"/>
      <c r="N20" s="12"/>
      <c r="O20" s="51">
        <v>3</v>
      </c>
      <c r="P20" s="264"/>
      <c r="Q20" s="265"/>
      <c r="R20" s="266"/>
      <c r="S20" s="148"/>
      <c r="T20" s="148"/>
      <c r="U20" s="148"/>
      <c r="V20" s="53" t="str">
        <f t="shared" si="2"/>
        <v/>
      </c>
      <c r="W20" s="11"/>
    </row>
    <row r="21" spans="2:23" ht="22" customHeight="1" x14ac:dyDescent="0.2">
      <c r="B21" s="12"/>
      <c r="C21" s="68">
        <v>4</v>
      </c>
      <c r="D21" s="279"/>
      <c r="E21" s="279"/>
      <c r="F21" s="142"/>
      <c r="G21" s="136"/>
      <c r="H21" s="80" t="str">
        <f t="shared" si="0"/>
        <v/>
      </c>
      <c r="I21" s="136"/>
      <c r="J21" s="136"/>
      <c r="K21" s="82" t="str">
        <f t="shared" si="1"/>
        <v/>
      </c>
      <c r="L21" s="11"/>
      <c r="N21" s="12"/>
      <c r="O21" s="51">
        <v>4</v>
      </c>
      <c r="P21" s="264"/>
      <c r="Q21" s="265"/>
      <c r="R21" s="266"/>
      <c r="S21" s="148"/>
      <c r="T21" s="148"/>
      <c r="U21" s="148"/>
      <c r="V21" s="53" t="str">
        <f t="shared" si="2"/>
        <v/>
      </c>
      <c r="W21" s="11"/>
    </row>
    <row r="22" spans="2:23" ht="22" customHeight="1" x14ac:dyDescent="0.2">
      <c r="B22" s="12"/>
      <c r="C22" s="68">
        <v>5</v>
      </c>
      <c r="D22" s="279"/>
      <c r="E22" s="279"/>
      <c r="F22" s="142"/>
      <c r="G22" s="136"/>
      <c r="H22" s="80" t="str">
        <f t="shared" si="0"/>
        <v/>
      </c>
      <c r="I22" s="136"/>
      <c r="J22" s="136"/>
      <c r="K22" s="82" t="str">
        <f t="shared" si="1"/>
        <v/>
      </c>
      <c r="L22" s="11"/>
      <c r="N22" s="12"/>
      <c r="O22" s="51">
        <v>5</v>
      </c>
      <c r="P22" s="264"/>
      <c r="Q22" s="265"/>
      <c r="R22" s="266"/>
      <c r="S22" s="148"/>
      <c r="T22" s="148"/>
      <c r="U22" s="148"/>
      <c r="V22" s="53" t="str">
        <f t="shared" si="2"/>
        <v/>
      </c>
      <c r="W22" s="11"/>
    </row>
    <row r="23" spans="2:23" ht="22" customHeight="1" x14ac:dyDescent="0.2">
      <c r="B23" s="12"/>
      <c r="C23" s="68">
        <v>6</v>
      </c>
      <c r="D23" s="279"/>
      <c r="E23" s="279"/>
      <c r="F23" s="142"/>
      <c r="G23" s="136"/>
      <c r="H23" s="80" t="str">
        <f t="shared" si="0"/>
        <v/>
      </c>
      <c r="I23" s="136"/>
      <c r="J23" s="136"/>
      <c r="K23" s="82" t="str">
        <f t="shared" si="1"/>
        <v/>
      </c>
      <c r="L23" s="11"/>
      <c r="N23" s="12"/>
      <c r="O23" s="51">
        <v>6</v>
      </c>
      <c r="P23" s="264"/>
      <c r="Q23" s="265"/>
      <c r="R23" s="266"/>
      <c r="S23" s="148"/>
      <c r="T23" s="148"/>
      <c r="U23" s="148"/>
      <c r="V23" s="53" t="str">
        <f t="shared" si="2"/>
        <v/>
      </c>
      <c r="W23" s="11"/>
    </row>
    <row r="24" spans="2:23" ht="22" customHeight="1" x14ac:dyDescent="0.2">
      <c r="B24" s="12"/>
      <c r="C24" s="68">
        <v>7</v>
      </c>
      <c r="D24" s="279"/>
      <c r="E24" s="279"/>
      <c r="F24" s="142"/>
      <c r="G24" s="136"/>
      <c r="H24" s="80" t="str">
        <f t="shared" si="0"/>
        <v/>
      </c>
      <c r="I24" s="136"/>
      <c r="J24" s="136"/>
      <c r="K24" s="82" t="str">
        <f t="shared" si="1"/>
        <v/>
      </c>
      <c r="L24" s="11"/>
      <c r="N24" s="12"/>
      <c r="O24" s="51">
        <v>7</v>
      </c>
      <c r="P24" s="264"/>
      <c r="Q24" s="265"/>
      <c r="R24" s="266"/>
      <c r="S24" s="148"/>
      <c r="T24" s="148"/>
      <c r="U24" s="148"/>
      <c r="V24" s="53" t="str">
        <f t="shared" si="2"/>
        <v/>
      </c>
      <c r="W24" s="11"/>
    </row>
    <row r="25" spans="2:23" ht="22" customHeight="1" x14ac:dyDescent="0.2">
      <c r="B25" s="12"/>
      <c r="C25" s="68">
        <v>8</v>
      </c>
      <c r="D25" s="279"/>
      <c r="E25" s="279"/>
      <c r="F25" s="142"/>
      <c r="G25" s="136"/>
      <c r="H25" s="80" t="str">
        <f t="shared" si="0"/>
        <v/>
      </c>
      <c r="I25" s="136"/>
      <c r="J25" s="136"/>
      <c r="K25" s="82" t="str">
        <f t="shared" si="1"/>
        <v/>
      </c>
      <c r="L25" s="11"/>
      <c r="N25" s="12"/>
      <c r="O25" s="51">
        <v>8</v>
      </c>
      <c r="P25" s="264"/>
      <c r="Q25" s="265"/>
      <c r="R25" s="266"/>
      <c r="S25" s="148"/>
      <c r="T25" s="148"/>
      <c r="U25" s="148"/>
      <c r="V25" s="53" t="str">
        <f t="shared" si="2"/>
        <v/>
      </c>
      <c r="W25" s="11"/>
    </row>
    <row r="26" spans="2:23" ht="22" customHeight="1" x14ac:dyDescent="0.2">
      <c r="B26" s="12"/>
      <c r="C26" s="68">
        <v>9</v>
      </c>
      <c r="D26" s="279"/>
      <c r="E26" s="279"/>
      <c r="F26" s="142"/>
      <c r="G26" s="136"/>
      <c r="H26" s="80" t="str">
        <f t="shared" si="0"/>
        <v/>
      </c>
      <c r="I26" s="136"/>
      <c r="J26" s="136"/>
      <c r="K26" s="82" t="str">
        <f t="shared" si="1"/>
        <v/>
      </c>
      <c r="L26" s="11"/>
      <c r="N26" s="12"/>
      <c r="O26" s="51">
        <v>9</v>
      </c>
      <c r="P26" s="264"/>
      <c r="Q26" s="265"/>
      <c r="R26" s="266"/>
      <c r="S26" s="148"/>
      <c r="T26" s="148"/>
      <c r="U26" s="148"/>
      <c r="V26" s="53" t="str">
        <f t="shared" si="2"/>
        <v/>
      </c>
      <c r="W26" s="11"/>
    </row>
    <row r="27" spans="2:23" ht="22" customHeight="1" x14ac:dyDescent="0.2">
      <c r="B27" s="12"/>
      <c r="C27" s="68">
        <v>10</v>
      </c>
      <c r="D27" s="279"/>
      <c r="E27" s="279"/>
      <c r="F27" s="142"/>
      <c r="G27" s="136"/>
      <c r="H27" s="80" t="str">
        <f t="shared" si="0"/>
        <v/>
      </c>
      <c r="I27" s="136"/>
      <c r="J27" s="136"/>
      <c r="K27" s="82" t="str">
        <f t="shared" si="1"/>
        <v/>
      </c>
      <c r="L27" s="11"/>
      <c r="N27" s="12"/>
      <c r="O27" s="51">
        <v>10</v>
      </c>
      <c r="P27" s="264"/>
      <c r="Q27" s="265"/>
      <c r="R27" s="266"/>
      <c r="S27" s="148"/>
      <c r="T27" s="148"/>
      <c r="U27" s="148"/>
      <c r="V27" s="53" t="str">
        <f t="shared" si="2"/>
        <v/>
      </c>
      <c r="W27" s="11"/>
    </row>
    <row r="28" spans="2:23" ht="22" customHeight="1" x14ac:dyDescent="0.2">
      <c r="B28" s="12"/>
      <c r="C28" s="68">
        <v>11</v>
      </c>
      <c r="D28" s="279"/>
      <c r="E28" s="279"/>
      <c r="F28" s="142"/>
      <c r="G28" s="136"/>
      <c r="H28" s="80" t="str">
        <f t="shared" si="0"/>
        <v/>
      </c>
      <c r="I28" s="136"/>
      <c r="J28" s="136"/>
      <c r="K28" s="82" t="str">
        <f t="shared" si="1"/>
        <v/>
      </c>
      <c r="L28" s="11"/>
      <c r="N28" s="12"/>
      <c r="O28" s="51">
        <v>11</v>
      </c>
      <c r="P28" s="264"/>
      <c r="Q28" s="265"/>
      <c r="R28" s="266"/>
      <c r="S28" s="148"/>
      <c r="T28" s="148"/>
      <c r="U28" s="148"/>
      <c r="V28" s="53" t="str">
        <f t="shared" si="2"/>
        <v/>
      </c>
      <c r="W28" s="11"/>
    </row>
    <row r="29" spans="2:23" ht="22" customHeight="1" x14ac:dyDescent="0.2">
      <c r="B29" s="12"/>
      <c r="C29" s="68">
        <v>12</v>
      </c>
      <c r="D29" s="279"/>
      <c r="E29" s="279"/>
      <c r="F29" s="142"/>
      <c r="G29" s="136"/>
      <c r="H29" s="80" t="str">
        <f t="shared" si="0"/>
        <v/>
      </c>
      <c r="I29" s="136"/>
      <c r="J29" s="136"/>
      <c r="K29" s="82" t="str">
        <f t="shared" si="1"/>
        <v/>
      </c>
      <c r="L29" s="11"/>
      <c r="N29" s="12"/>
      <c r="O29" s="51">
        <v>12</v>
      </c>
      <c r="P29" s="264"/>
      <c r="Q29" s="265"/>
      <c r="R29" s="266"/>
      <c r="S29" s="148"/>
      <c r="T29" s="148"/>
      <c r="U29" s="148"/>
      <c r="V29" s="53" t="str">
        <f t="shared" si="2"/>
        <v/>
      </c>
      <c r="W29" s="11"/>
    </row>
    <row r="30" spans="2:23" ht="22" customHeight="1" x14ac:dyDescent="0.2">
      <c r="B30" s="12"/>
      <c r="C30" s="68">
        <v>13</v>
      </c>
      <c r="D30" s="279"/>
      <c r="E30" s="279"/>
      <c r="F30" s="142"/>
      <c r="G30" s="136"/>
      <c r="H30" s="80" t="str">
        <f t="shared" si="0"/>
        <v/>
      </c>
      <c r="I30" s="136"/>
      <c r="J30" s="136"/>
      <c r="K30" s="82" t="str">
        <f t="shared" si="1"/>
        <v/>
      </c>
      <c r="L30" s="11"/>
      <c r="N30" s="12"/>
      <c r="O30" s="51">
        <v>13</v>
      </c>
      <c r="P30" s="264"/>
      <c r="Q30" s="265"/>
      <c r="R30" s="266"/>
      <c r="S30" s="148"/>
      <c r="T30" s="148"/>
      <c r="U30" s="148"/>
      <c r="V30" s="53" t="str">
        <f t="shared" si="2"/>
        <v/>
      </c>
      <c r="W30" s="11"/>
    </row>
    <row r="31" spans="2:23" ht="22" customHeight="1" x14ac:dyDescent="0.2">
      <c r="B31" s="12"/>
      <c r="C31" s="68">
        <v>14</v>
      </c>
      <c r="D31" s="279"/>
      <c r="E31" s="279"/>
      <c r="F31" s="142"/>
      <c r="G31" s="136"/>
      <c r="H31" s="80" t="str">
        <f t="shared" si="0"/>
        <v/>
      </c>
      <c r="I31" s="136"/>
      <c r="J31" s="136"/>
      <c r="K31" s="82" t="str">
        <f t="shared" si="1"/>
        <v/>
      </c>
      <c r="L31" s="11"/>
      <c r="N31" s="12"/>
      <c r="O31" s="51">
        <v>14</v>
      </c>
      <c r="P31" s="264"/>
      <c r="Q31" s="265"/>
      <c r="R31" s="266"/>
      <c r="S31" s="148"/>
      <c r="T31" s="148"/>
      <c r="U31" s="148"/>
      <c r="V31" s="53" t="str">
        <f t="shared" si="2"/>
        <v/>
      </c>
      <c r="W31" s="11"/>
    </row>
    <row r="32" spans="2:23" ht="22" customHeight="1" x14ac:dyDescent="0.2">
      <c r="B32" s="12"/>
      <c r="C32" s="68">
        <v>15</v>
      </c>
      <c r="D32" s="279"/>
      <c r="E32" s="279"/>
      <c r="F32" s="142"/>
      <c r="G32" s="136"/>
      <c r="H32" s="80" t="str">
        <f t="shared" si="0"/>
        <v/>
      </c>
      <c r="I32" s="136"/>
      <c r="J32" s="136"/>
      <c r="K32" s="82" t="str">
        <f t="shared" si="1"/>
        <v/>
      </c>
      <c r="L32" s="11"/>
      <c r="N32" s="12"/>
      <c r="O32" s="51">
        <v>15</v>
      </c>
      <c r="P32" s="264"/>
      <c r="Q32" s="265"/>
      <c r="R32" s="266"/>
      <c r="S32" s="148"/>
      <c r="T32" s="148"/>
      <c r="U32" s="148"/>
      <c r="V32" s="53" t="str">
        <f t="shared" si="2"/>
        <v/>
      </c>
      <c r="W32" s="11"/>
    </row>
    <row r="33" spans="2:23" ht="34" x14ac:dyDescent="0.2">
      <c r="B33" s="12"/>
      <c r="C33"/>
      <c r="D33" s="4"/>
      <c r="E33" s="7"/>
      <c r="F33" s="7"/>
      <c r="G33" s="7" t="s">
        <v>104</v>
      </c>
      <c r="H33" s="55" t="s">
        <v>152</v>
      </c>
      <c r="I33" s="116">
        <f>SUM(I18:I32)</f>
        <v>0</v>
      </c>
      <c r="J33" s="79"/>
      <c r="K33" s="79"/>
      <c r="L33" s="11"/>
      <c r="N33" s="12"/>
      <c r="O33"/>
      <c r="P33" s="4"/>
      <c r="Q33" s="7"/>
      <c r="R33" s="7" t="s">
        <v>95</v>
      </c>
      <c r="S33" s="55" t="s">
        <v>135</v>
      </c>
      <c r="T33" s="116">
        <f>SUM(T18:T32)</f>
        <v>0</v>
      </c>
      <c r="U33" s="79"/>
      <c r="V33" s="79"/>
      <c r="W33" s="11"/>
    </row>
    <row r="34" spans="2:23" ht="35" customHeight="1" x14ac:dyDescent="0.2">
      <c r="B34" s="12"/>
      <c r="C34"/>
      <c r="D34" s="4"/>
      <c r="E34" s="7"/>
      <c r="F34" s="7"/>
      <c r="G34" s="7" t="s">
        <v>109</v>
      </c>
      <c r="H34" s="182" t="s">
        <v>193</v>
      </c>
      <c r="I34" s="222"/>
      <c r="J34" s="222"/>
      <c r="K34" s="117">
        <f>SUM(K18:K32)</f>
        <v>0</v>
      </c>
      <c r="L34" s="11"/>
      <c r="N34" s="12"/>
      <c r="O34"/>
      <c r="P34" s="4"/>
      <c r="Q34" s="7"/>
      <c r="R34" s="7" t="s">
        <v>98</v>
      </c>
      <c r="S34" s="182" t="s">
        <v>194</v>
      </c>
      <c r="T34" s="222"/>
      <c r="U34" s="222"/>
      <c r="V34" s="117">
        <f>SUM(V18:V32)</f>
        <v>0</v>
      </c>
      <c r="W34" s="11"/>
    </row>
    <row r="35" spans="2:23" ht="35" customHeight="1" x14ac:dyDescent="0.2">
      <c r="B35" s="12"/>
      <c r="C35"/>
      <c r="D35"/>
      <c r="E35" s="7"/>
      <c r="F35" s="7"/>
      <c r="G35" s="7" t="s">
        <v>113</v>
      </c>
      <c r="H35" s="182" t="s">
        <v>195</v>
      </c>
      <c r="I35" s="222"/>
      <c r="J35" s="222"/>
      <c r="K35" s="81" t="str">
        <f>IF(I33&gt;0,K34/I33*4.42,"")</f>
        <v/>
      </c>
      <c r="L35" s="11"/>
      <c r="N35" s="12"/>
      <c r="O35"/>
      <c r="P35"/>
      <c r="Q35" s="7"/>
      <c r="R35" s="7" t="s">
        <v>104</v>
      </c>
      <c r="S35" s="182" t="s">
        <v>196</v>
      </c>
      <c r="T35" s="222"/>
      <c r="U35" s="222"/>
      <c r="V35" s="81" t="str">
        <f>IF(V34=0,"",(((V34/T33)*1.58)+1.58))</f>
        <v/>
      </c>
      <c r="W35" s="11"/>
    </row>
    <row r="36" spans="2:23" x14ac:dyDescent="0.2">
      <c r="B36" s="13"/>
      <c r="C36" s="14"/>
      <c r="D36" s="101"/>
      <c r="E36" s="15"/>
      <c r="F36" s="15"/>
      <c r="G36" s="15"/>
      <c r="H36" s="238"/>
      <c r="I36" s="238"/>
      <c r="J36" s="21"/>
      <c r="K36" s="14"/>
      <c r="L36" s="16"/>
      <c r="N36" s="13"/>
      <c r="O36" s="14"/>
      <c r="P36" s="19"/>
      <c r="Q36" s="15"/>
      <c r="R36" s="15"/>
      <c r="S36" s="21"/>
      <c r="T36" s="21"/>
      <c r="U36" s="21"/>
      <c r="V36" s="14"/>
      <c r="W36" s="16"/>
    </row>
    <row r="37" spans="2:23" x14ac:dyDescent="0.2">
      <c r="D37" s="126"/>
      <c r="E37" s="97"/>
      <c r="F37" s="97"/>
      <c r="G37" s="97"/>
      <c r="H37" s="282"/>
      <c r="I37" s="282"/>
      <c r="J37" s="118"/>
      <c r="K37" s="93" t="str">
        <f>IF(K36=0,"",K36*0.7)</f>
        <v/>
      </c>
      <c r="Q37" s="97"/>
      <c r="R37" s="97"/>
      <c r="S37" s="118"/>
      <c r="T37" s="118"/>
      <c r="U37" s="118"/>
    </row>
    <row r="38" spans="2:23" x14ac:dyDescent="0.2">
      <c r="E38" s="97"/>
      <c r="F38" s="97"/>
      <c r="G38" s="124"/>
      <c r="H38" s="118"/>
      <c r="I38" s="118"/>
      <c r="J38" s="118"/>
      <c r="Q38" s="97"/>
      <c r="S38" s="118"/>
      <c r="T38" s="118"/>
      <c r="U38" s="118"/>
    </row>
    <row r="41" spans="2:23" x14ac:dyDescent="0.2">
      <c r="B41" s="48"/>
      <c r="C41" s="59"/>
      <c r="D41" s="59"/>
      <c r="E41" s="59"/>
      <c r="F41" s="59"/>
      <c r="G41" s="59"/>
      <c r="H41" s="59"/>
      <c r="I41" s="59"/>
      <c r="J41" s="59"/>
      <c r="K41" s="59"/>
      <c r="L41" s="43"/>
      <c r="N41" s="48"/>
      <c r="O41" s="59"/>
      <c r="P41" s="59"/>
      <c r="Q41" s="59"/>
      <c r="R41" s="59"/>
      <c r="S41" s="59"/>
      <c r="T41" s="59"/>
      <c r="U41" s="59"/>
      <c r="V41" s="59"/>
      <c r="W41" s="43"/>
    </row>
    <row r="42" spans="2:23" ht="21" customHeight="1" x14ac:dyDescent="0.2">
      <c r="B42" s="12"/>
      <c r="C42" s="241" t="s">
        <v>197</v>
      </c>
      <c r="D42" s="241"/>
      <c r="E42" s="241"/>
      <c r="F42" s="241"/>
      <c r="G42" s="10"/>
      <c r="H42" s="10" t="s">
        <v>47</v>
      </c>
      <c r="I42" s="10" t="s">
        <v>48</v>
      </c>
      <c r="J42" s="10" t="s">
        <v>49</v>
      </c>
      <c r="K42" s="10" t="s">
        <v>50</v>
      </c>
      <c r="L42" s="11"/>
      <c r="N42" s="12"/>
      <c r="O42" s="241" t="s">
        <v>198</v>
      </c>
      <c r="P42" s="241"/>
      <c r="Q42" s="241"/>
      <c r="R42" s="46"/>
      <c r="S42" s="10" t="s">
        <v>47</v>
      </c>
      <c r="T42" s="10" t="s">
        <v>48</v>
      </c>
      <c r="U42" s="10" t="s">
        <v>49</v>
      </c>
      <c r="V42" s="10" t="s">
        <v>50</v>
      </c>
      <c r="W42" s="11"/>
    </row>
    <row r="43" spans="2:23" ht="51" x14ac:dyDescent="0.2">
      <c r="B43" s="12"/>
      <c r="C43" s="49" t="s">
        <v>158</v>
      </c>
      <c r="D43" s="267" t="s">
        <v>199</v>
      </c>
      <c r="E43" s="268"/>
      <c r="F43" s="268"/>
      <c r="G43" s="269"/>
      <c r="H43" s="30" t="s">
        <v>200</v>
      </c>
      <c r="I43" s="30" t="s">
        <v>201</v>
      </c>
      <c r="J43" s="30" t="s">
        <v>188</v>
      </c>
      <c r="K43" s="41" t="s">
        <v>202</v>
      </c>
      <c r="L43" s="11"/>
      <c r="N43" s="12"/>
      <c r="O43" s="49" t="s">
        <v>144</v>
      </c>
      <c r="P43" s="221" t="s">
        <v>122</v>
      </c>
      <c r="Q43" s="262"/>
      <c r="R43" s="263"/>
      <c r="S43" s="30" t="s">
        <v>123</v>
      </c>
      <c r="T43" s="33" t="s">
        <v>124</v>
      </c>
      <c r="U43" s="30" t="s">
        <v>191</v>
      </c>
      <c r="V43" s="41" t="s">
        <v>192</v>
      </c>
      <c r="W43" s="11"/>
    </row>
    <row r="44" spans="2:23" s="125" customFormat="1" ht="22" customHeight="1" x14ac:dyDescent="0.2">
      <c r="B44" s="61"/>
      <c r="C44" s="86">
        <v>1</v>
      </c>
      <c r="D44" s="270" t="s">
        <v>56</v>
      </c>
      <c r="E44" s="271"/>
      <c r="F44" s="271"/>
      <c r="G44" s="272"/>
      <c r="H44" s="87">
        <v>17</v>
      </c>
      <c r="I44" s="136">
        <v>23</v>
      </c>
      <c r="J44" s="136">
        <v>2</v>
      </c>
      <c r="K44" s="80">
        <f>H44*J44</f>
        <v>34</v>
      </c>
      <c r="L44" s="20"/>
      <c r="N44" s="12"/>
      <c r="O44" s="68">
        <v>1</v>
      </c>
      <c r="P44" s="258"/>
      <c r="Q44" s="259"/>
      <c r="R44" s="260"/>
      <c r="S44" s="136"/>
      <c r="T44" s="136"/>
      <c r="U44" s="136"/>
      <c r="V44" s="53" t="str">
        <f>IF(T44="","",S44*U44)</f>
        <v/>
      </c>
      <c r="W44" s="11"/>
    </row>
    <row r="45" spans="2:23" ht="22" customHeight="1" x14ac:dyDescent="0.2">
      <c r="B45" s="12"/>
      <c r="C45"/>
      <c r="D45" s="4"/>
      <c r="E45" s="7"/>
      <c r="F45" s="7"/>
      <c r="G45" s="275" t="s">
        <v>95</v>
      </c>
      <c r="H45" s="273" t="s">
        <v>203</v>
      </c>
      <c r="I45" s="273"/>
      <c r="J45" s="273"/>
      <c r="K45" s="277">
        <f>IF(J44="","",K44/I44)</f>
        <v>1.4782608695652173</v>
      </c>
      <c r="L45" s="11"/>
      <c r="N45" s="12"/>
      <c r="O45" s="68">
        <v>2</v>
      </c>
      <c r="P45" s="258"/>
      <c r="Q45" s="259"/>
      <c r="R45" s="260"/>
      <c r="S45" s="136"/>
      <c r="T45" s="136"/>
      <c r="U45" s="136"/>
      <c r="V45" s="53" t="str">
        <f t="shared" ref="V45:V58" si="3">IF(T45="","",S45*U45)</f>
        <v/>
      </c>
      <c r="W45" s="11"/>
    </row>
    <row r="46" spans="2:23" ht="22" customHeight="1" x14ac:dyDescent="0.2">
      <c r="B46" s="12"/>
      <c r="C46"/>
      <c r="D46" s="4"/>
      <c r="E46" s="7"/>
      <c r="F46" s="7"/>
      <c r="G46" s="276"/>
      <c r="H46" s="274"/>
      <c r="I46" s="274"/>
      <c r="J46" s="274"/>
      <c r="K46" s="278"/>
      <c r="L46" s="11"/>
      <c r="N46" s="12"/>
      <c r="O46" s="68">
        <v>3</v>
      </c>
      <c r="P46" s="258"/>
      <c r="Q46" s="259"/>
      <c r="R46" s="260"/>
      <c r="S46" s="136"/>
      <c r="T46" s="136"/>
      <c r="U46" s="136"/>
      <c r="V46" s="53" t="str">
        <f t="shared" si="3"/>
        <v/>
      </c>
      <c r="W46" s="11"/>
    </row>
    <row r="47" spans="2:23" ht="22" customHeight="1" x14ac:dyDescent="0.2">
      <c r="B47" s="13"/>
      <c r="C47" s="14"/>
      <c r="D47" s="14"/>
      <c r="E47" s="15"/>
      <c r="F47" s="15"/>
      <c r="G47" s="103"/>
      <c r="H47" s="14"/>
      <c r="I47" s="14"/>
      <c r="J47" s="14"/>
      <c r="K47" s="14"/>
      <c r="L47" s="16"/>
      <c r="N47" s="12"/>
      <c r="O47" s="68">
        <v>4</v>
      </c>
      <c r="P47" s="258"/>
      <c r="Q47" s="259"/>
      <c r="R47" s="260"/>
      <c r="S47" s="136"/>
      <c r="T47" s="136"/>
      <c r="U47" s="136"/>
      <c r="V47" s="53" t="str">
        <f t="shared" si="3"/>
        <v/>
      </c>
      <c r="W47" s="11"/>
    </row>
    <row r="48" spans="2:23" ht="22" customHeight="1" x14ac:dyDescent="0.2">
      <c r="D48" s="124"/>
      <c r="E48" s="97"/>
      <c r="F48" s="97"/>
      <c r="G48" s="97"/>
      <c r="H48" s="281"/>
      <c r="I48" s="281"/>
      <c r="J48" s="96"/>
      <c r="N48" s="12"/>
      <c r="O48" s="68">
        <v>5</v>
      </c>
      <c r="P48" s="258"/>
      <c r="Q48" s="259"/>
      <c r="R48" s="260"/>
      <c r="S48" s="136"/>
      <c r="T48" s="136"/>
      <c r="U48" s="136"/>
      <c r="V48" s="53" t="str">
        <f t="shared" si="3"/>
        <v/>
      </c>
      <c r="W48" s="11"/>
    </row>
    <row r="49" spans="5:23" ht="22" customHeight="1" x14ac:dyDescent="0.2">
      <c r="E49" s="97"/>
      <c r="F49" s="97"/>
      <c r="G49" s="97"/>
      <c r="H49" s="282"/>
      <c r="I49" s="282"/>
      <c r="J49" s="118"/>
      <c r="N49" s="12"/>
      <c r="O49" s="68">
        <v>6</v>
      </c>
      <c r="P49" s="258"/>
      <c r="Q49" s="259"/>
      <c r="R49" s="260"/>
      <c r="S49" s="136"/>
      <c r="T49" s="136"/>
      <c r="U49" s="136"/>
      <c r="V49" s="53" t="str">
        <f t="shared" si="3"/>
        <v/>
      </c>
      <c r="W49" s="11"/>
    </row>
    <row r="50" spans="5:23" ht="22" customHeight="1" x14ac:dyDescent="0.2">
      <c r="E50" s="97"/>
      <c r="F50" s="97"/>
      <c r="G50" s="97"/>
      <c r="H50" s="281"/>
      <c r="I50" s="281"/>
      <c r="J50" s="96"/>
      <c r="N50" s="12"/>
      <c r="O50" s="68">
        <v>7</v>
      </c>
      <c r="P50" s="258"/>
      <c r="Q50" s="259"/>
      <c r="R50" s="260"/>
      <c r="S50" s="136"/>
      <c r="T50" s="136"/>
      <c r="U50" s="136"/>
      <c r="V50" s="53" t="str">
        <f t="shared" si="3"/>
        <v/>
      </c>
      <c r="W50" s="11"/>
    </row>
    <row r="51" spans="5:23" ht="22" customHeight="1" x14ac:dyDescent="0.2">
      <c r="N51" s="12"/>
      <c r="O51" s="68">
        <v>8</v>
      </c>
      <c r="P51" s="258"/>
      <c r="Q51" s="259"/>
      <c r="R51" s="260"/>
      <c r="S51" s="136"/>
      <c r="T51" s="136"/>
      <c r="U51" s="136"/>
      <c r="V51" s="53" t="str">
        <f t="shared" si="3"/>
        <v/>
      </c>
      <c r="W51" s="11"/>
    </row>
    <row r="52" spans="5:23" ht="22" customHeight="1" x14ac:dyDescent="0.2">
      <c r="N52" s="12"/>
      <c r="O52" s="68">
        <v>9</v>
      </c>
      <c r="P52" s="258"/>
      <c r="Q52" s="259"/>
      <c r="R52" s="260"/>
      <c r="S52" s="136"/>
      <c r="T52" s="136"/>
      <c r="U52" s="136"/>
      <c r="V52" s="53" t="str">
        <f t="shared" si="3"/>
        <v/>
      </c>
      <c r="W52" s="11"/>
    </row>
    <row r="53" spans="5:23" ht="22" customHeight="1" x14ac:dyDescent="0.2">
      <c r="N53" s="12"/>
      <c r="O53" s="68">
        <v>10</v>
      </c>
      <c r="P53" s="258"/>
      <c r="Q53" s="259"/>
      <c r="R53" s="260"/>
      <c r="S53" s="136"/>
      <c r="T53" s="136"/>
      <c r="U53" s="136"/>
      <c r="V53" s="53" t="str">
        <f t="shared" si="3"/>
        <v/>
      </c>
      <c r="W53" s="11"/>
    </row>
    <row r="54" spans="5:23" ht="22" customHeight="1" x14ac:dyDescent="0.2">
      <c r="N54" s="12"/>
      <c r="O54" s="68">
        <v>11</v>
      </c>
      <c r="P54" s="258"/>
      <c r="Q54" s="259"/>
      <c r="R54" s="260"/>
      <c r="S54" s="136"/>
      <c r="T54" s="136"/>
      <c r="U54" s="136"/>
      <c r="V54" s="53" t="str">
        <f t="shared" si="3"/>
        <v/>
      </c>
      <c r="W54" s="11"/>
    </row>
    <row r="55" spans="5:23" ht="22" customHeight="1" x14ac:dyDescent="0.2">
      <c r="N55" s="12"/>
      <c r="O55" s="68">
        <v>12</v>
      </c>
      <c r="P55" s="258"/>
      <c r="Q55" s="259"/>
      <c r="R55" s="260"/>
      <c r="S55" s="136"/>
      <c r="T55" s="136"/>
      <c r="U55" s="136"/>
      <c r="V55" s="53" t="str">
        <f t="shared" si="3"/>
        <v/>
      </c>
      <c r="W55" s="11"/>
    </row>
    <row r="56" spans="5:23" ht="22" customHeight="1" x14ac:dyDescent="0.2">
      <c r="N56" s="12"/>
      <c r="O56" s="68">
        <v>13</v>
      </c>
      <c r="P56" s="258"/>
      <c r="Q56" s="259"/>
      <c r="R56" s="260"/>
      <c r="S56" s="136"/>
      <c r="T56" s="136"/>
      <c r="U56" s="136"/>
      <c r="V56" s="53" t="str">
        <f t="shared" si="3"/>
        <v/>
      </c>
      <c r="W56" s="11"/>
    </row>
    <row r="57" spans="5:23" ht="22" customHeight="1" x14ac:dyDescent="0.2">
      <c r="N57" s="12"/>
      <c r="O57" s="68">
        <v>14</v>
      </c>
      <c r="P57" s="258"/>
      <c r="Q57" s="259"/>
      <c r="R57" s="260"/>
      <c r="S57" s="136"/>
      <c r="T57" s="136"/>
      <c r="U57" s="136"/>
      <c r="V57" s="53" t="str">
        <f t="shared" si="3"/>
        <v/>
      </c>
      <c r="W57" s="11"/>
    </row>
    <row r="58" spans="5:23" ht="22" customHeight="1" x14ac:dyDescent="0.2">
      <c r="N58" s="12"/>
      <c r="O58" s="68">
        <v>15</v>
      </c>
      <c r="P58" s="258"/>
      <c r="Q58" s="259"/>
      <c r="R58" s="260"/>
      <c r="S58" s="136"/>
      <c r="T58" s="136"/>
      <c r="U58" s="136"/>
      <c r="V58" s="53" t="str">
        <f t="shared" si="3"/>
        <v/>
      </c>
      <c r="W58" s="11"/>
    </row>
    <row r="59" spans="5:23" ht="34" x14ac:dyDescent="0.2">
      <c r="N59" s="12"/>
      <c r="O59"/>
      <c r="P59" s="4"/>
      <c r="Q59" s="7"/>
      <c r="R59" s="7" t="s">
        <v>95</v>
      </c>
      <c r="S59" s="55" t="s">
        <v>151</v>
      </c>
      <c r="T59" s="116">
        <f>SUM(T44:T58)</f>
        <v>0</v>
      </c>
      <c r="U59" s="79"/>
      <c r="V59" s="79"/>
      <c r="W59" s="11"/>
    </row>
    <row r="60" spans="5:23" ht="35" customHeight="1" x14ac:dyDescent="0.2">
      <c r="N60" s="12"/>
      <c r="O60"/>
      <c r="P60" s="4"/>
      <c r="Q60" s="7"/>
      <c r="R60" s="7" t="s">
        <v>98</v>
      </c>
      <c r="S60" s="182" t="s">
        <v>204</v>
      </c>
      <c r="T60" s="222"/>
      <c r="U60" s="222"/>
      <c r="V60" s="117">
        <f>SUM(V44:V58)</f>
        <v>0</v>
      </c>
      <c r="W60" s="11"/>
    </row>
    <row r="61" spans="5:23" ht="55" customHeight="1" x14ac:dyDescent="0.2">
      <c r="N61" s="12"/>
      <c r="O61"/>
      <c r="P61"/>
      <c r="Q61" s="7"/>
      <c r="R61" s="7" t="s">
        <v>104</v>
      </c>
      <c r="S61" s="300" t="s">
        <v>205</v>
      </c>
      <c r="T61" s="301"/>
      <c r="U61" s="301"/>
      <c r="V61" s="104" t="str">
        <f>IF(V60=0,"",((V60/T59)*4.37))</f>
        <v/>
      </c>
      <c r="W61" s="11"/>
    </row>
    <row r="62" spans="5:23" ht="55" customHeight="1" x14ac:dyDescent="0.2">
      <c r="N62" s="12"/>
      <c r="O62"/>
      <c r="P62" s="4"/>
      <c r="Q62" s="7"/>
      <c r="R62" s="7" t="s">
        <v>109</v>
      </c>
      <c r="S62" s="182" t="s">
        <v>206</v>
      </c>
      <c r="T62" s="222"/>
      <c r="U62" s="222"/>
      <c r="V62" s="81" t="str">
        <f>IF(V60=0,"",((V60/T59)*5.6))</f>
        <v/>
      </c>
      <c r="W62" s="11"/>
    </row>
    <row r="63" spans="5:23" x14ac:dyDescent="0.2">
      <c r="N63" s="13"/>
      <c r="O63" s="14"/>
      <c r="P63" s="14"/>
      <c r="Q63" s="14"/>
      <c r="R63" s="14"/>
      <c r="S63" s="14"/>
      <c r="T63" s="14"/>
      <c r="U63" s="14"/>
      <c r="V63" s="14"/>
      <c r="W63" s="16"/>
    </row>
    <row r="64" spans="5:23" ht="21" x14ac:dyDescent="0.2">
      <c r="O64" s="302"/>
      <c r="P64" s="302"/>
      <c r="Q64" s="302"/>
      <c r="R64" s="120"/>
      <c r="S64" s="95"/>
      <c r="T64" s="95"/>
      <c r="U64" s="95"/>
      <c r="V64" s="95"/>
    </row>
    <row r="65" spans="14:23" x14ac:dyDescent="0.2">
      <c r="O65" s="121"/>
      <c r="P65" s="283"/>
      <c r="Q65" s="283"/>
      <c r="R65" s="283"/>
      <c r="S65" s="96"/>
      <c r="T65" s="122"/>
      <c r="U65" s="123"/>
      <c r="V65" s="96"/>
    </row>
    <row r="67" spans="14:23" x14ac:dyDescent="0.2">
      <c r="N67" s="48"/>
      <c r="O67" s="59"/>
      <c r="P67" s="59"/>
      <c r="Q67" s="59"/>
      <c r="R67" s="59"/>
      <c r="S67" s="59"/>
      <c r="T67" s="59"/>
      <c r="U67" s="59"/>
      <c r="V67" s="59"/>
      <c r="W67" s="43"/>
    </row>
    <row r="68" spans="14:23" ht="21" customHeight="1" x14ac:dyDescent="0.2">
      <c r="N68" s="12"/>
      <c r="O68" s="241" t="s">
        <v>207</v>
      </c>
      <c r="P68" s="241"/>
      <c r="Q68" s="241"/>
      <c r="R68" s="46"/>
      <c r="S68" s="10" t="s">
        <v>47</v>
      </c>
      <c r="T68" s="10" t="s">
        <v>48</v>
      </c>
      <c r="U68" s="10" t="s">
        <v>49</v>
      </c>
      <c r="V68" s="10" t="s">
        <v>50</v>
      </c>
      <c r="W68" s="11"/>
    </row>
    <row r="69" spans="14:23" ht="51" x14ac:dyDescent="0.2">
      <c r="N69" s="12"/>
      <c r="O69" s="49" t="s">
        <v>18</v>
      </c>
      <c r="P69" s="221" t="s">
        <v>122</v>
      </c>
      <c r="Q69" s="262"/>
      <c r="R69" s="263"/>
      <c r="S69" s="30" t="s">
        <v>208</v>
      </c>
      <c r="T69" s="33" t="s">
        <v>124</v>
      </c>
      <c r="U69" s="30" t="s">
        <v>191</v>
      </c>
      <c r="V69" s="41" t="s">
        <v>192</v>
      </c>
      <c r="W69" s="11"/>
    </row>
    <row r="70" spans="14:23" ht="21" customHeight="1" x14ac:dyDescent="0.2">
      <c r="N70" s="12"/>
      <c r="O70" s="68">
        <v>1</v>
      </c>
      <c r="P70" s="258"/>
      <c r="Q70" s="259"/>
      <c r="R70" s="260"/>
      <c r="S70" s="136"/>
      <c r="T70" s="136"/>
      <c r="U70" s="136"/>
      <c r="V70" s="106"/>
      <c r="W70" s="11"/>
    </row>
    <row r="71" spans="14:23" ht="21" customHeight="1" x14ac:dyDescent="0.2">
      <c r="N71" s="12"/>
      <c r="O71" s="68">
        <v>2</v>
      </c>
      <c r="P71" s="258"/>
      <c r="Q71" s="259"/>
      <c r="R71" s="260"/>
      <c r="S71" s="136"/>
      <c r="T71" s="136"/>
      <c r="U71" s="136"/>
      <c r="V71" s="107"/>
      <c r="W71" s="11"/>
    </row>
    <row r="72" spans="14:23" ht="21" customHeight="1" x14ac:dyDescent="0.2">
      <c r="N72" s="12"/>
      <c r="O72" s="68">
        <v>3</v>
      </c>
      <c r="P72" s="258"/>
      <c r="Q72" s="259"/>
      <c r="R72" s="260"/>
      <c r="S72" s="136"/>
      <c r="T72" s="136"/>
      <c r="U72" s="136"/>
      <c r="V72" s="107"/>
      <c r="W72" s="11"/>
    </row>
    <row r="73" spans="14:23" ht="21" customHeight="1" x14ac:dyDescent="0.2">
      <c r="N73" s="12"/>
      <c r="O73" s="68">
        <v>4</v>
      </c>
      <c r="P73" s="258"/>
      <c r="Q73" s="259"/>
      <c r="R73" s="260"/>
      <c r="S73" s="136"/>
      <c r="T73" s="136"/>
      <c r="U73" s="136"/>
      <c r="V73" s="107"/>
      <c r="W73" s="11"/>
    </row>
    <row r="74" spans="14:23" ht="21" customHeight="1" x14ac:dyDescent="0.2">
      <c r="N74" s="12"/>
      <c r="O74" s="68">
        <v>5</v>
      </c>
      <c r="P74" s="258"/>
      <c r="Q74" s="259"/>
      <c r="R74" s="260"/>
      <c r="S74" s="136"/>
      <c r="T74" s="136"/>
      <c r="U74" s="136"/>
      <c r="V74" s="107"/>
      <c r="W74" s="11"/>
    </row>
    <row r="75" spans="14:23" ht="21" customHeight="1" x14ac:dyDescent="0.2">
      <c r="N75" s="12"/>
      <c r="O75" s="68">
        <v>6</v>
      </c>
      <c r="P75" s="258"/>
      <c r="Q75" s="259"/>
      <c r="R75" s="260"/>
      <c r="S75" s="136"/>
      <c r="T75" s="136"/>
      <c r="U75" s="136"/>
      <c r="V75" s="107"/>
      <c r="W75" s="11"/>
    </row>
    <row r="76" spans="14:23" ht="21" customHeight="1" x14ac:dyDescent="0.2">
      <c r="N76" s="12"/>
      <c r="O76" s="68">
        <v>7</v>
      </c>
      <c r="P76" s="258"/>
      <c r="Q76" s="259"/>
      <c r="R76" s="260"/>
      <c r="S76" s="136"/>
      <c r="T76" s="136"/>
      <c r="U76" s="136"/>
      <c r="V76" s="107"/>
      <c r="W76" s="11"/>
    </row>
    <row r="77" spans="14:23" ht="21" customHeight="1" x14ac:dyDescent="0.2">
      <c r="N77" s="12"/>
      <c r="O77" s="68">
        <v>8</v>
      </c>
      <c r="P77" s="258"/>
      <c r="Q77" s="259"/>
      <c r="R77" s="260"/>
      <c r="S77" s="136"/>
      <c r="T77" s="136"/>
      <c r="U77" s="136"/>
      <c r="V77" s="107"/>
      <c r="W77" s="11"/>
    </row>
    <row r="78" spans="14:23" ht="21" customHeight="1" x14ac:dyDescent="0.2">
      <c r="N78" s="12"/>
      <c r="O78" s="68">
        <v>9</v>
      </c>
      <c r="P78" s="258"/>
      <c r="Q78" s="259"/>
      <c r="R78" s="260"/>
      <c r="S78" s="136"/>
      <c r="T78" s="136"/>
      <c r="U78" s="136"/>
      <c r="V78" s="107"/>
      <c r="W78" s="11"/>
    </row>
    <row r="79" spans="14:23" ht="21" customHeight="1" x14ac:dyDescent="0.2">
      <c r="N79" s="12"/>
      <c r="O79" s="68">
        <v>10</v>
      </c>
      <c r="P79" s="258"/>
      <c r="Q79" s="259"/>
      <c r="R79" s="260"/>
      <c r="S79" s="136"/>
      <c r="T79" s="136"/>
      <c r="U79" s="136"/>
      <c r="V79" s="107"/>
      <c r="W79" s="11"/>
    </row>
    <row r="80" spans="14:23" ht="21" customHeight="1" x14ac:dyDescent="0.2">
      <c r="N80" s="12"/>
      <c r="O80" s="68">
        <v>11</v>
      </c>
      <c r="P80" s="258"/>
      <c r="Q80" s="259"/>
      <c r="R80" s="260"/>
      <c r="S80" s="136"/>
      <c r="T80" s="136"/>
      <c r="U80" s="136"/>
      <c r="V80" s="107"/>
      <c r="W80" s="11"/>
    </row>
    <row r="81" spans="14:23" ht="21" customHeight="1" x14ac:dyDescent="0.2">
      <c r="N81" s="12"/>
      <c r="O81" s="68">
        <v>12</v>
      </c>
      <c r="P81" s="258"/>
      <c r="Q81" s="259"/>
      <c r="R81" s="260"/>
      <c r="S81" s="136"/>
      <c r="T81" s="136"/>
      <c r="U81" s="136"/>
      <c r="V81" s="107"/>
      <c r="W81" s="11"/>
    </row>
    <row r="82" spans="14:23" ht="21" customHeight="1" x14ac:dyDescent="0.2">
      <c r="N82" s="12"/>
      <c r="O82" s="68">
        <v>13</v>
      </c>
      <c r="P82" s="258"/>
      <c r="Q82" s="259"/>
      <c r="R82" s="260"/>
      <c r="S82" s="136"/>
      <c r="T82" s="136"/>
      <c r="U82" s="136"/>
      <c r="V82" s="107"/>
      <c r="W82" s="11"/>
    </row>
    <row r="83" spans="14:23" ht="21" customHeight="1" x14ac:dyDescent="0.2">
      <c r="N83" s="12"/>
      <c r="O83" s="68">
        <v>14</v>
      </c>
      <c r="P83" s="258"/>
      <c r="Q83" s="259"/>
      <c r="R83" s="260"/>
      <c r="S83" s="136"/>
      <c r="T83" s="136"/>
      <c r="U83" s="136"/>
      <c r="V83" s="107"/>
      <c r="W83" s="11"/>
    </row>
    <row r="84" spans="14:23" ht="21" customHeight="1" x14ac:dyDescent="0.2">
      <c r="N84" s="12"/>
      <c r="O84" s="68">
        <v>15</v>
      </c>
      <c r="P84" s="258"/>
      <c r="Q84" s="259"/>
      <c r="R84" s="260"/>
      <c r="S84" s="136"/>
      <c r="T84" s="136"/>
      <c r="U84" s="136"/>
      <c r="V84" s="107"/>
      <c r="W84" s="11"/>
    </row>
    <row r="85" spans="14:23" ht="17" x14ac:dyDescent="0.2">
      <c r="N85" s="12"/>
      <c r="O85"/>
      <c r="P85" s="4"/>
      <c r="Q85" s="7"/>
      <c r="R85" s="7" t="s">
        <v>95</v>
      </c>
      <c r="S85" s="55" t="s">
        <v>164</v>
      </c>
      <c r="T85" s="116">
        <f>SUM(T70:T84)</f>
        <v>0</v>
      </c>
      <c r="U85" s="79"/>
      <c r="V85" s="79"/>
      <c r="W85" s="11"/>
    </row>
    <row r="86" spans="14:23" ht="35" customHeight="1" x14ac:dyDescent="0.2">
      <c r="N86" s="12"/>
      <c r="O86"/>
      <c r="P86" s="4"/>
      <c r="Q86" s="7"/>
      <c r="R86" s="7" t="s">
        <v>98</v>
      </c>
      <c r="S86" s="182" t="s">
        <v>209</v>
      </c>
      <c r="T86" s="222"/>
      <c r="U86" s="222"/>
      <c r="V86" s="117">
        <f>SUM(V70:V84)</f>
        <v>0</v>
      </c>
      <c r="W86" s="11"/>
    </row>
    <row r="87" spans="14:23" ht="55" customHeight="1" x14ac:dyDescent="0.2">
      <c r="N87" s="12"/>
      <c r="O87"/>
      <c r="P87"/>
      <c r="Q87" s="7"/>
      <c r="R87" s="7" t="s">
        <v>104</v>
      </c>
      <c r="S87" s="182" t="s">
        <v>210</v>
      </c>
      <c r="T87" s="222"/>
      <c r="U87" s="222"/>
      <c r="V87" s="81" t="str">
        <f>IF(V86=0,"",((V86/T85)*0.11))</f>
        <v/>
      </c>
      <c r="W87" s="11"/>
    </row>
    <row r="88" spans="14:23" ht="55" customHeight="1" x14ac:dyDescent="0.2">
      <c r="N88" s="13"/>
      <c r="O88" s="14"/>
      <c r="P88" s="19"/>
      <c r="Q88" s="15"/>
      <c r="R88" s="15"/>
      <c r="S88" s="21"/>
      <c r="T88" s="21"/>
      <c r="U88" s="21"/>
      <c r="V88" s="14" t="str">
        <f>IF(V86=0,"",((V86/T85)*5.6))</f>
        <v/>
      </c>
      <c r="W88" s="16"/>
    </row>
    <row r="89" spans="14:23" x14ac:dyDescent="0.2">
      <c r="N89" s="92"/>
      <c r="O89" s="92"/>
      <c r="P89" s="92"/>
      <c r="Q89" s="92"/>
      <c r="R89" s="92"/>
      <c r="S89" s="92"/>
      <c r="T89" s="92"/>
      <c r="U89" s="92"/>
      <c r="V89" s="92"/>
      <c r="W89" s="92"/>
    </row>
    <row r="90" spans="14:23" x14ac:dyDescent="0.2">
      <c r="Q90" s="97"/>
      <c r="S90" s="118"/>
      <c r="T90" s="118"/>
      <c r="U90" s="118"/>
    </row>
  </sheetData>
  <sheetProtection algorithmName="SHA-512" hashValue="QXGjP5S4+7t+wFUE2MF2XqG+X1eWr0RqKyk/UVHAl2CHFJCyMNQ2gKU0wrBozCi7zIkKQSIk8aNRZRgAUBegqg==" saltValue="RvBE3Liks12HlZoTdeJ28Q==" spinCount="100000" sheet="1" objects="1" scenarios="1" selectLockedCells="1"/>
  <mergeCells count="107">
    <mergeCell ref="S86:U86"/>
    <mergeCell ref="S87:U87"/>
    <mergeCell ref="O68:Q68"/>
    <mergeCell ref="O11:P11"/>
    <mergeCell ref="K8:N8"/>
    <mergeCell ref="O8:P8"/>
    <mergeCell ref="K9:N9"/>
    <mergeCell ref="O9:P9"/>
    <mergeCell ref="K10:N10"/>
    <mergeCell ref="O10:P10"/>
    <mergeCell ref="S61:U61"/>
    <mergeCell ref="S62:U62"/>
    <mergeCell ref="S60:U60"/>
    <mergeCell ref="P54:R54"/>
    <mergeCell ref="P55:R55"/>
    <mergeCell ref="P56:R56"/>
    <mergeCell ref="P57:R57"/>
    <mergeCell ref="P58:R58"/>
    <mergeCell ref="O64:Q64"/>
    <mergeCell ref="P75:R75"/>
    <mergeCell ref="P76:R76"/>
    <mergeCell ref="P77:R77"/>
    <mergeCell ref="P78:R78"/>
    <mergeCell ref="P79:R79"/>
    <mergeCell ref="C8:E8"/>
    <mergeCell ref="C9:E9"/>
    <mergeCell ref="C10:E10"/>
    <mergeCell ref="F8:H8"/>
    <mergeCell ref="F9:H9"/>
    <mergeCell ref="F10:H10"/>
    <mergeCell ref="I8:J8"/>
    <mergeCell ref="I9:J9"/>
    <mergeCell ref="I10:J10"/>
    <mergeCell ref="P80:R80"/>
    <mergeCell ref="P81:R81"/>
    <mergeCell ref="P82:R82"/>
    <mergeCell ref="P83:R83"/>
    <mergeCell ref="P48:R48"/>
    <mergeCell ref="P49:R49"/>
    <mergeCell ref="P50:R50"/>
    <mergeCell ref="P51:R51"/>
    <mergeCell ref="P52:R52"/>
    <mergeCell ref="P53:R53"/>
    <mergeCell ref="P72:R72"/>
    <mergeCell ref="P73:R73"/>
    <mergeCell ref="P74:R74"/>
    <mergeCell ref="P65:R65"/>
    <mergeCell ref="P69:R69"/>
    <mergeCell ref="P70:R70"/>
    <mergeCell ref="P71:R71"/>
    <mergeCell ref="S35:U35"/>
    <mergeCell ref="S34:U34"/>
    <mergeCell ref="P26:R26"/>
    <mergeCell ref="P27:R27"/>
    <mergeCell ref="P28:R28"/>
    <mergeCell ref="P29:R29"/>
    <mergeCell ref="P30:R30"/>
    <mergeCell ref="P31:R31"/>
    <mergeCell ref="P32:R32"/>
    <mergeCell ref="D24:E24"/>
    <mergeCell ref="C16:E16"/>
    <mergeCell ref="D17:E17"/>
    <mergeCell ref="D18:E18"/>
    <mergeCell ref="C42:F42"/>
    <mergeCell ref="H50:I50"/>
    <mergeCell ref="H34:J34"/>
    <mergeCell ref="H35:J35"/>
    <mergeCell ref="O16:Q16"/>
    <mergeCell ref="H48:I48"/>
    <mergeCell ref="H49:I49"/>
    <mergeCell ref="D31:E31"/>
    <mergeCell ref="D32:E32"/>
    <mergeCell ref="H36:I36"/>
    <mergeCell ref="H37:I37"/>
    <mergeCell ref="D25:E25"/>
    <mergeCell ref="D26:E26"/>
    <mergeCell ref="D27:E27"/>
    <mergeCell ref="D28:E28"/>
    <mergeCell ref="D29:E29"/>
    <mergeCell ref="D30:E30"/>
    <mergeCell ref="D19:E19"/>
    <mergeCell ref="O42:Q42"/>
    <mergeCell ref="P47:R47"/>
    <mergeCell ref="P84:R84"/>
    <mergeCell ref="F11:H11"/>
    <mergeCell ref="P17:R17"/>
    <mergeCell ref="P18:R18"/>
    <mergeCell ref="P19:R19"/>
    <mergeCell ref="P20:R20"/>
    <mergeCell ref="P21:R21"/>
    <mergeCell ref="P22:R22"/>
    <mergeCell ref="P23:R23"/>
    <mergeCell ref="P24:R24"/>
    <mergeCell ref="P25:R25"/>
    <mergeCell ref="D43:G43"/>
    <mergeCell ref="D44:G44"/>
    <mergeCell ref="H45:J46"/>
    <mergeCell ref="G45:G46"/>
    <mergeCell ref="K45:K46"/>
    <mergeCell ref="P43:R43"/>
    <mergeCell ref="P44:R44"/>
    <mergeCell ref="P45:R45"/>
    <mergeCell ref="P46:R46"/>
    <mergeCell ref="D20:E20"/>
    <mergeCell ref="D21:E21"/>
    <mergeCell ref="D22:E22"/>
    <mergeCell ref="D23:E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2F84-E264-9C40-A4C2-AB540D9FCCB9}">
  <dimension ref="B2:Z62"/>
  <sheetViews>
    <sheetView showGridLines="0" workbookViewId="0">
      <selection activeCell="D19" sqref="D19:E19"/>
    </sheetView>
  </sheetViews>
  <sheetFormatPr baseColWidth="10" defaultColWidth="10.83203125" defaultRowHeight="16" x14ac:dyDescent="0.2"/>
  <cols>
    <col min="1" max="1" width="8.5" style="93" customWidth="1"/>
    <col min="2" max="2" width="5" style="93" customWidth="1"/>
    <col min="3" max="3" width="6.83203125" style="93" customWidth="1"/>
    <col min="4" max="4" width="28" style="93" customWidth="1"/>
    <col min="5" max="5" width="3" style="93" customWidth="1"/>
    <col min="6" max="7" width="10.6640625" style="93" customWidth="1"/>
    <col min="8" max="8" width="14.6640625" style="93" customWidth="1"/>
    <col min="9" max="9" width="14" style="93" customWidth="1"/>
    <col min="10" max="10" width="19" style="93" customWidth="1"/>
    <col min="11" max="11" width="14.83203125" style="93" customWidth="1"/>
    <col min="12" max="12" width="5" style="93" customWidth="1"/>
    <col min="13" max="13" width="8.83203125" style="93" customWidth="1"/>
    <col min="14" max="14" width="5" style="93" customWidth="1"/>
    <col min="15" max="15" width="5.5" style="93" customWidth="1"/>
    <col min="16" max="16" width="52.1640625" style="93" customWidth="1"/>
    <col min="17" max="17" width="10.1640625" style="93" customWidth="1"/>
    <col min="18" max="18" width="5" style="93" customWidth="1"/>
    <col min="19" max="19" width="8.83203125" style="93" customWidth="1"/>
    <col min="20" max="20" width="5" style="93" customWidth="1"/>
    <col min="21" max="21" width="5.6640625" style="93" customWidth="1"/>
    <col min="22" max="22" width="28.33203125" style="93" customWidth="1"/>
    <col min="23" max="23" width="13.83203125" style="93" bestFit="1" customWidth="1"/>
    <col min="24" max="24" width="14.33203125" style="93" customWidth="1"/>
    <col min="25" max="25" width="13.33203125" style="93" customWidth="1"/>
    <col min="26" max="26" width="5.5" style="93" customWidth="1"/>
    <col min="27" max="16384" width="10.83203125" style="93"/>
  </cols>
  <sheetData>
    <row r="2" spans="2:26" ht="34" x14ac:dyDescent="0.4">
      <c r="B2" s="99" t="s">
        <v>211</v>
      </c>
    </row>
    <row r="3" spans="2:26" ht="26" x14ac:dyDescent="0.3">
      <c r="O3" s="100"/>
      <c r="P3" s="100"/>
    </row>
    <row r="4" spans="2:26" ht="17" x14ac:dyDescent="0.2">
      <c r="B4" s="150" t="s">
        <v>212</v>
      </c>
      <c r="C4" s="151"/>
      <c r="D4" s="151"/>
      <c r="E4" s="151"/>
      <c r="F4" s="151"/>
      <c r="G4" s="151"/>
      <c r="H4" s="151"/>
      <c r="I4" s="151"/>
      <c r="J4" s="151"/>
      <c r="K4" s="151"/>
      <c r="L4" s="94"/>
    </row>
    <row r="5" spans="2:26" ht="50" customHeight="1" x14ac:dyDescent="0.2">
      <c r="B5" s="306" t="s">
        <v>213</v>
      </c>
      <c r="C5" s="307"/>
      <c r="D5" s="307"/>
      <c r="E5" s="307"/>
      <c r="F5" s="307"/>
      <c r="G5" s="307"/>
      <c r="H5" s="307"/>
      <c r="I5" s="307"/>
      <c r="J5" s="307"/>
      <c r="K5" s="307"/>
      <c r="L5" s="130"/>
    </row>
    <row r="6" spans="2:26" ht="104" customHeight="1" x14ac:dyDescent="0.2">
      <c r="B6" s="303" t="s">
        <v>214</v>
      </c>
      <c r="C6" s="304"/>
      <c r="D6" s="304"/>
      <c r="E6" s="304"/>
      <c r="F6" s="304"/>
      <c r="G6" s="304"/>
      <c r="H6" s="304"/>
      <c r="I6" s="304"/>
      <c r="J6" s="304"/>
      <c r="K6" s="305"/>
      <c r="L6" s="130"/>
    </row>
    <row r="8" spans="2:26" x14ac:dyDescent="0.2">
      <c r="B8" s="48"/>
      <c r="C8" s="59"/>
      <c r="D8" s="59"/>
      <c r="E8" s="59"/>
      <c r="F8" s="59"/>
      <c r="G8" s="59"/>
      <c r="H8" s="59"/>
      <c r="I8" s="59"/>
      <c r="J8" s="59"/>
      <c r="K8" s="43"/>
    </row>
    <row r="9" spans="2:26" x14ac:dyDescent="0.2">
      <c r="B9" s="12"/>
      <c r="C9" s="284" t="s">
        <v>47</v>
      </c>
      <c r="D9" s="284"/>
      <c r="E9" s="284"/>
      <c r="F9" s="284" t="s">
        <v>48</v>
      </c>
      <c r="G9" s="284"/>
      <c r="H9" s="284"/>
      <c r="I9" s="284" t="s">
        <v>49</v>
      </c>
      <c r="J9" s="284"/>
      <c r="K9" s="11"/>
    </row>
    <row r="10" spans="2:26" ht="49" customHeight="1" x14ac:dyDescent="0.2">
      <c r="B10" s="12"/>
      <c r="C10" s="311" t="s">
        <v>215</v>
      </c>
      <c r="D10" s="312"/>
      <c r="E10" s="312"/>
      <c r="F10" s="311" t="s">
        <v>216</v>
      </c>
      <c r="G10" s="312"/>
      <c r="H10" s="312"/>
      <c r="I10" s="312" t="s">
        <v>217</v>
      </c>
      <c r="J10" s="313"/>
      <c r="K10" s="11"/>
    </row>
    <row r="11" spans="2:26" ht="29" customHeight="1" x14ac:dyDescent="0.2">
      <c r="B11" s="12"/>
      <c r="C11" s="314" t="str">
        <f>IF(WATERCALCULATOR!D26=Datablad!B25,Hemelwater!Q25,"")</f>
        <v/>
      </c>
      <c r="D11" s="314"/>
      <c r="E11" s="314"/>
      <c r="F11" s="315" t="str">
        <f>IF(WATERCALCULATOR!D26=Datablad!B25,Hemelwater!K36+Hemelwater!K45,"")</f>
        <v/>
      </c>
      <c r="G11" s="315"/>
      <c r="H11" s="315"/>
      <c r="I11" s="316" t="str">
        <f>IF(C11&gt;F11,F11,C11)</f>
        <v/>
      </c>
      <c r="J11" s="316"/>
      <c r="K11" s="11"/>
    </row>
    <row r="12" spans="2:26" ht="33" customHeight="1" x14ac:dyDescent="0.25">
      <c r="B12" s="13"/>
      <c r="C12" s="128"/>
      <c r="D12" s="14"/>
      <c r="E12" s="14"/>
      <c r="F12" s="14"/>
      <c r="G12" s="14"/>
      <c r="H12" s="14"/>
      <c r="I12" s="317" t="s">
        <v>218</v>
      </c>
      <c r="J12" s="317"/>
      <c r="K12" s="16"/>
    </row>
    <row r="13" spans="2:26" ht="19" x14ac:dyDescent="0.25">
      <c r="C13" s="127"/>
    </row>
    <row r="14" spans="2:26" ht="34" x14ac:dyDescent="0.4">
      <c r="C14" s="99" t="s">
        <v>219</v>
      </c>
      <c r="O14" s="99" t="s">
        <v>220</v>
      </c>
    </row>
    <row r="15" spans="2:26" ht="16" customHeight="1" x14ac:dyDescent="0.4">
      <c r="C15" s="99"/>
      <c r="O15" s="99"/>
    </row>
    <row r="16" spans="2:26" x14ac:dyDescent="0.2">
      <c r="B16" s="48"/>
      <c r="C16" s="59"/>
      <c r="D16" s="59"/>
      <c r="E16" s="59"/>
      <c r="F16" s="59"/>
      <c r="G16" s="59"/>
      <c r="H16" s="59"/>
      <c r="I16" s="59"/>
      <c r="J16" s="59"/>
      <c r="K16" s="59"/>
      <c r="L16" s="43"/>
      <c r="N16" s="48"/>
      <c r="O16" s="59"/>
      <c r="P16" s="59"/>
      <c r="Q16" s="59"/>
      <c r="R16" s="43"/>
      <c r="T16" s="48"/>
      <c r="U16" s="59"/>
      <c r="V16" s="59"/>
      <c r="W16" s="59"/>
      <c r="X16" s="59"/>
      <c r="Y16" s="59"/>
      <c r="Z16" s="43"/>
    </row>
    <row r="17" spans="2:26" ht="21" x14ac:dyDescent="0.2">
      <c r="B17" s="12"/>
      <c r="C17" s="241" t="s">
        <v>221</v>
      </c>
      <c r="D17" s="242"/>
      <c r="E17" s="242"/>
      <c r="F17" s="10" t="s">
        <v>47</v>
      </c>
      <c r="G17" s="10" t="s">
        <v>48</v>
      </c>
      <c r="H17" s="10" t="s">
        <v>49</v>
      </c>
      <c r="I17" s="10" t="s">
        <v>50</v>
      </c>
      <c r="J17" s="10" t="s">
        <v>95</v>
      </c>
      <c r="K17" s="10" t="s">
        <v>98</v>
      </c>
      <c r="L17" s="11"/>
      <c r="N17" s="12"/>
      <c r="O17" s="241" t="s">
        <v>222</v>
      </c>
      <c r="P17" s="241"/>
      <c r="Q17" s="241"/>
      <c r="R17" s="109"/>
      <c r="S17" s="119"/>
      <c r="T17" s="12"/>
      <c r="U17" s="241" t="s">
        <v>223</v>
      </c>
      <c r="V17" s="241"/>
      <c r="W17" s="241"/>
      <c r="X17"/>
      <c r="Y17"/>
      <c r="Z17" s="11"/>
    </row>
    <row r="18" spans="2:26" ht="68" customHeight="1" x14ac:dyDescent="0.2">
      <c r="B18" s="12"/>
      <c r="C18" s="102" t="s">
        <v>145</v>
      </c>
      <c r="D18" s="220" t="s">
        <v>122</v>
      </c>
      <c r="E18" s="220"/>
      <c r="F18" s="108" t="s">
        <v>224</v>
      </c>
      <c r="G18" s="108" t="s">
        <v>225</v>
      </c>
      <c r="H18" s="30" t="s">
        <v>226</v>
      </c>
      <c r="I18" s="30" t="s">
        <v>187</v>
      </c>
      <c r="J18" s="30" t="s">
        <v>227</v>
      </c>
      <c r="K18" s="41" t="s">
        <v>228</v>
      </c>
      <c r="L18" s="11"/>
      <c r="N18" s="12"/>
      <c r="O18" s="2"/>
      <c r="P18" s="50" t="s">
        <v>229</v>
      </c>
      <c r="Q18" s="30" t="s">
        <v>124</v>
      </c>
      <c r="R18" s="18"/>
      <c r="S18" s="96"/>
      <c r="T18" s="12"/>
      <c r="U18" s="88" t="s">
        <v>158</v>
      </c>
      <c r="V18" s="89" t="s">
        <v>230</v>
      </c>
      <c r="W18" s="90" t="s">
        <v>231</v>
      </c>
      <c r="X18" s="90" t="s">
        <v>232</v>
      </c>
      <c r="Y18" s="90" t="s">
        <v>233</v>
      </c>
      <c r="Z18" s="11"/>
    </row>
    <row r="19" spans="2:26" ht="22" customHeight="1" x14ac:dyDescent="0.2">
      <c r="B19" s="12"/>
      <c r="C19" s="111">
        <v>1</v>
      </c>
      <c r="D19" s="279"/>
      <c r="E19" s="279"/>
      <c r="F19" s="142"/>
      <c r="G19" s="142"/>
      <c r="H19" s="80" t="str">
        <f>IF(F19&gt;0,((F19*0.33)+(G19*0.67)),"")</f>
        <v/>
      </c>
      <c r="I19" s="136"/>
      <c r="J19" s="136"/>
      <c r="K19" s="80" t="str">
        <f>IF(I19="","",H19*J19)</f>
        <v/>
      </c>
      <c r="L19" s="11"/>
      <c r="N19" s="12"/>
      <c r="O19" s="85" t="s">
        <v>47</v>
      </c>
      <c r="P19" s="28" t="s">
        <v>234</v>
      </c>
      <c r="Q19" s="136"/>
      <c r="R19" s="11"/>
      <c r="T19" s="12"/>
      <c r="U19" s="111">
        <v>1</v>
      </c>
      <c r="V19" s="136"/>
      <c r="W19" s="136"/>
      <c r="X19" s="136"/>
      <c r="Y19" s="80" t="str">
        <f>IF(W19*X19=0,"",((X19+1)*W19))</f>
        <v/>
      </c>
      <c r="Z19" s="11"/>
    </row>
    <row r="20" spans="2:26" ht="22" customHeight="1" x14ac:dyDescent="0.2">
      <c r="B20" s="12"/>
      <c r="C20" s="111">
        <v>2</v>
      </c>
      <c r="D20" s="279"/>
      <c r="E20" s="279"/>
      <c r="F20" s="142"/>
      <c r="G20" s="136"/>
      <c r="H20" s="80" t="str">
        <f t="shared" ref="H20:H33" si="0">IF(F20&gt;0,((F20*0.33)+(G20*0.67)),"")</f>
        <v/>
      </c>
      <c r="I20" s="136"/>
      <c r="J20" s="136"/>
      <c r="K20" s="80" t="str">
        <f t="shared" ref="K20:K33" si="1">IF(I20="","",H20*J20)</f>
        <v/>
      </c>
      <c r="L20" s="11"/>
      <c r="N20" s="12"/>
      <c r="O20" s="85" t="s">
        <v>48</v>
      </c>
      <c r="P20" s="28" t="s">
        <v>235</v>
      </c>
      <c r="Q20" s="149"/>
      <c r="R20" s="11"/>
      <c r="T20" s="12"/>
      <c r="U20" s="111">
        <v>2</v>
      </c>
      <c r="V20" s="136"/>
      <c r="W20" s="136"/>
      <c r="X20" s="136"/>
      <c r="Y20" s="80" t="str">
        <f t="shared" ref="Y20:Y33" si="2">IF(W20*X20=0,"",((X20+1)*W20))</f>
        <v/>
      </c>
      <c r="Z20" s="11"/>
    </row>
    <row r="21" spans="2:26" ht="22" customHeight="1" x14ac:dyDescent="0.2">
      <c r="B21" s="12"/>
      <c r="C21" s="111">
        <v>3</v>
      </c>
      <c r="D21" s="279"/>
      <c r="E21" s="279"/>
      <c r="F21" s="142"/>
      <c r="G21" s="136"/>
      <c r="H21" s="80" t="str">
        <f t="shared" si="0"/>
        <v/>
      </c>
      <c r="I21" s="136"/>
      <c r="J21" s="136"/>
      <c r="K21" s="80" t="str">
        <f t="shared" si="1"/>
        <v/>
      </c>
      <c r="L21" s="11"/>
      <c r="N21" s="12"/>
      <c r="O21" s="85" t="s">
        <v>49</v>
      </c>
      <c r="P21" s="28" t="s">
        <v>236</v>
      </c>
      <c r="Q21" s="149"/>
      <c r="R21" s="11"/>
      <c r="T21" s="12"/>
      <c r="U21" s="111">
        <v>3</v>
      </c>
      <c r="V21" s="136"/>
      <c r="W21" s="136"/>
      <c r="X21" s="136"/>
      <c r="Y21" s="80" t="str">
        <f t="shared" si="2"/>
        <v/>
      </c>
      <c r="Z21" s="11"/>
    </row>
    <row r="22" spans="2:26" ht="22" customHeight="1" x14ac:dyDescent="0.2">
      <c r="B22" s="12"/>
      <c r="C22" s="111">
        <v>4</v>
      </c>
      <c r="D22" s="279"/>
      <c r="E22" s="279"/>
      <c r="F22" s="142"/>
      <c r="G22" s="136"/>
      <c r="H22" s="80" t="str">
        <f t="shared" si="0"/>
        <v/>
      </c>
      <c r="I22" s="136"/>
      <c r="J22" s="136"/>
      <c r="K22" s="80" t="str">
        <f t="shared" si="1"/>
        <v/>
      </c>
      <c r="L22" s="11"/>
      <c r="N22" s="12"/>
      <c r="O22" s="85" t="s">
        <v>50</v>
      </c>
      <c r="P22" s="28" t="s">
        <v>237</v>
      </c>
      <c r="Q22" s="136"/>
      <c r="R22" s="11"/>
      <c r="T22" s="12"/>
      <c r="U22" s="111">
        <v>4</v>
      </c>
      <c r="V22" s="136"/>
      <c r="W22" s="136"/>
      <c r="X22" s="136"/>
      <c r="Y22" s="80" t="str">
        <f t="shared" si="2"/>
        <v/>
      </c>
      <c r="Z22" s="11"/>
    </row>
    <row r="23" spans="2:26" ht="22" customHeight="1" x14ac:dyDescent="0.2">
      <c r="B23" s="12"/>
      <c r="C23" s="111">
        <v>5</v>
      </c>
      <c r="D23" s="279"/>
      <c r="E23" s="279"/>
      <c r="F23" s="142"/>
      <c r="G23" s="136"/>
      <c r="H23" s="80" t="str">
        <f t="shared" si="0"/>
        <v/>
      </c>
      <c r="I23" s="136"/>
      <c r="J23" s="136"/>
      <c r="K23" s="80" t="str">
        <f t="shared" si="1"/>
        <v/>
      </c>
      <c r="L23" s="11"/>
      <c r="N23" s="12"/>
      <c r="O23" s="85" t="s">
        <v>95</v>
      </c>
      <c r="P23" s="29" t="s">
        <v>238</v>
      </c>
      <c r="Q23" s="80">
        <f>(Q19*Q20*Q21*Q22)/365</f>
        <v>0</v>
      </c>
      <c r="R23" s="11"/>
      <c r="T23" s="12"/>
      <c r="U23" s="111">
        <v>5</v>
      </c>
      <c r="V23" s="136"/>
      <c r="W23" s="136"/>
      <c r="X23" s="136"/>
      <c r="Y23" s="80" t="str">
        <f t="shared" si="2"/>
        <v/>
      </c>
      <c r="Z23" s="11"/>
    </row>
    <row r="24" spans="2:26" ht="22" customHeight="1" x14ac:dyDescent="0.2">
      <c r="B24" s="12"/>
      <c r="C24" s="111">
        <v>6</v>
      </c>
      <c r="D24" s="279"/>
      <c r="E24" s="279"/>
      <c r="F24" s="142"/>
      <c r="G24" s="136"/>
      <c r="H24" s="80" t="str">
        <f t="shared" si="0"/>
        <v/>
      </c>
      <c r="I24" s="136"/>
      <c r="J24" s="136"/>
      <c r="K24" s="80" t="str">
        <f t="shared" si="1"/>
        <v/>
      </c>
      <c r="L24" s="11"/>
      <c r="N24" s="12"/>
      <c r="O24" s="85" t="s">
        <v>98</v>
      </c>
      <c r="P24" s="28" t="s">
        <v>239</v>
      </c>
      <c r="Q24" s="116" t="str">
        <f>Y34</f>
        <v/>
      </c>
      <c r="R24" s="11"/>
      <c r="T24" s="12"/>
      <c r="U24" s="111">
        <v>6</v>
      </c>
      <c r="V24" s="136"/>
      <c r="W24" s="136"/>
      <c r="X24" s="136"/>
      <c r="Y24" s="80" t="str">
        <f t="shared" si="2"/>
        <v/>
      </c>
      <c r="Z24" s="11"/>
    </row>
    <row r="25" spans="2:26" ht="22" customHeight="1" x14ac:dyDescent="0.2">
      <c r="B25" s="12"/>
      <c r="C25" s="111">
        <v>7</v>
      </c>
      <c r="D25" s="279"/>
      <c r="E25" s="279"/>
      <c r="F25" s="142"/>
      <c r="G25" s="136"/>
      <c r="H25" s="80" t="str">
        <f t="shared" si="0"/>
        <v/>
      </c>
      <c r="I25" s="136"/>
      <c r="J25" s="136"/>
      <c r="K25" s="80" t="str">
        <f t="shared" si="1"/>
        <v/>
      </c>
      <c r="L25" s="11"/>
      <c r="N25" s="12"/>
      <c r="O25" s="85" t="s">
        <v>104</v>
      </c>
      <c r="P25" s="29" t="s">
        <v>240</v>
      </c>
      <c r="Q25" s="112" t="str" cm="1">
        <f t="array" ref="Q25">_xlfn.IFS(Q23=0,"",Q23&gt;0,Q23/Q24)</f>
        <v/>
      </c>
      <c r="R25" s="11"/>
      <c r="T25" s="12"/>
      <c r="U25" s="111">
        <v>7</v>
      </c>
      <c r="V25" s="136"/>
      <c r="W25" s="136"/>
      <c r="X25" s="136"/>
      <c r="Y25" s="80" t="str">
        <f t="shared" si="2"/>
        <v/>
      </c>
      <c r="Z25" s="11"/>
    </row>
    <row r="26" spans="2:26" ht="22" customHeight="1" x14ac:dyDescent="0.2">
      <c r="B26" s="12"/>
      <c r="C26" s="111">
        <v>8</v>
      </c>
      <c r="D26" s="279"/>
      <c r="E26" s="279"/>
      <c r="F26" s="142"/>
      <c r="G26" s="136"/>
      <c r="H26" s="80" t="str">
        <f t="shared" si="0"/>
        <v/>
      </c>
      <c r="I26" s="136"/>
      <c r="J26" s="136"/>
      <c r="K26" s="80" t="str">
        <f t="shared" si="1"/>
        <v/>
      </c>
      <c r="L26" s="11"/>
      <c r="N26" s="12"/>
      <c r="O26"/>
      <c r="P26"/>
      <c r="Q26"/>
      <c r="R26" s="11"/>
      <c r="T26" s="12"/>
      <c r="U26" s="111">
        <v>8</v>
      </c>
      <c r="V26" s="136"/>
      <c r="W26" s="136"/>
      <c r="X26" s="136"/>
      <c r="Y26" s="80" t="str">
        <f t="shared" si="2"/>
        <v/>
      </c>
      <c r="Z26" s="11"/>
    </row>
    <row r="27" spans="2:26" ht="22" customHeight="1" x14ac:dyDescent="0.2">
      <c r="B27" s="12"/>
      <c r="C27" s="111">
        <v>9</v>
      </c>
      <c r="D27" s="279"/>
      <c r="E27" s="279"/>
      <c r="F27" s="142"/>
      <c r="G27" s="136"/>
      <c r="H27" s="80" t="str">
        <f t="shared" si="0"/>
        <v/>
      </c>
      <c r="I27" s="136"/>
      <c r="J27" s="136"/>
      <c r="K27" s="80" t="str">
        <f t="shared" si="1"/>
        <v/>
      </c>
      <c r="L27" s="11"/>
      <c r="N27" s="12"/>
      <c r="O27" t="s">
        <v>241</v>
      </c>
      <c r="P27" s="215" t="s">
        <v>242</v>
      </c>
      <c r="Q27" s="215"/>
      <c r="R27" s="110"/>
      <c r="S27" s="129"/>
      <c r="T27" s="12"/>
      <c r="U27" s="111">
        <v>9</v>
      </c>
      <c r="V27" s="136"/>
      <c r="W27" s="136"/>
      <c r="X27" s="136"/>
      <c r="Y27" s="80" t="str">
        <f t="shared" si="2"/>
        <v/>
      </c>
      <c r="Z27" s="11"/>
    </row>
    <row r="28" spans="2:26" ht="22" customHeight="1" x14ac:dyDescent="0.2">
      <c r="B28" s="12"/>
      <c r="C28" s="111">
        <v>10</v>
      </c>
      <c r="D28" s="279"/>
      <c r="E28" s="279"/>
      <c r="F28" s="142"/>
      <c r="G28" s="136"/>
      <c r="H28" s="80" t="str">
        <f t="shared" si="0"/>
        <v/>
      </c>
      <c r="I28" s="136"/>
      <c r="J28" s="136"/>
      <c r="K28" s="80" t="str">
        <f t="shared" si="1"/>
        <v/>
      </c>
      <c r="L28" s="11"/>
      <c r="N28" s="12"/>
      <c r="O28"/>
      <c r="P28" s="215"/>
      <c r="Q28" s="215"/>
      <c r="R28" s="110"/>
      <c r="S28" s="129"/>
      <c r="T28" s="12"/>
      <c r="U28" s="111">
        <v>10</v>
      </c>
      <c r="V28" s="136"/>
      <c r="W28" s="136"/>
      <c r="X28" s="136"/>
      <c r="Y28" s="80" t="str">
        <f t="shared" si="2"/>
        <v/>
      </c>
      <c r="Z28" s="11"/>
    </row>
    <row r="29" spans="2:26" ht="22" customHeight="1" x14ac:dyDescent="0.2">
      <c r="B29" s="12"/>
      <c r="C29" s="111">
        <v>11</v>
      </c>
      <c r="D29" s="279"/>
      <c r="E29" s="279"/>
      <c r="F29" s="142"/>
      <c r="G29" s="136"/>
      <c r="H29" s="80" t="str">
        <f t="shared" si="0"/>
        <v/>
      </c>
      <c r="I29" s="136"/>
      <c r="J29" s="136"/>
      <c r="K29" s="80" t="str">
        <f t="shared" si="1"/>
        <v/>
      </c>
      <c r="L29" s="11"/>
      <c r="N29" s="12"/>
      <c r="O29"/>
      <c r="P29" s="215"/>
      <c r="Q29" s="215"/>
      <c r="R29" s="110"/>
      <c r="S29" s="129"/>
      <c r="T29" s="12"/>
      <c r="U29" s="111">
        <v>11</v>
      </c>
      <c r="V29" s="136"/>
      <c r="W29" s="136"/>
      <c r="X29" s="136"/>
      <c r="Y29" s="80" t="str">
        <f t="shared" si="2"/>
        <v/>
      </c>
      <c r="Z29" s="11"/>
    </row>
    <row r="30" spans="2:26" ht="22" customHeight="1" x14ac:dyDescent="0.2">
      <c r="B30" s="12"/>
      <c r="C30" s="111">
        <v>12</v>
      </c>
      <c r="D30" s="279"/>
      <c r="E30" s="279"/>
      <c r="F30" s="142"/>
      <c r="G30" s="136"/>
      <c r="H30" s="80" t="str">
        <f t="shared" si="0"/>
        <v/>
      </c>
      <c r="I30" s="136"/>
      <c r="J30" s="136"/>
      <c r="K30" s="80" t="str">
        <f t="shared" si="1"/>
        <v/>
      </c>
      <c r="L30" s="11"/>
      <c r="N30" s="12"/>
      <c r="O30" t="s">
        <v>243</v>
      </c>
      <c r="P30" s="215" t="s">
        <v>244</v>
      </c>
      <c r="Q30" s="215"/>
      <c r="R30" s="110"/>
      <c r="S30" s="129"/>
      <c r="T30" s="12"/>
      <c r="U30" s="111">
        <v>12</v>
      </c>
      <c r="V30" s="136"/>
      <c r="W30" s="136"/>
      <c r="X30" s="136"/>
      <c r="Y30" s="80" t="str">
        <f t="shared" si="2"/>
        <v/>
      </c>
      <c r="Z30" s="11"/>
    </row>
    <row r="31" spans="2:26" ht="22" customHeight="1" x14ac:dyDescent="0.2">
      <c r="B31" s="12"/>
      <c r="C31" s="111">
        <v>13</v>
      </c>
      <c r="D31" s="279"/>
      <c r="E31" s="279"/>
      <c r="F31" s="142"/>
      <c r="G31" s="136"/>
      <c r="H31" s="80" t="str">
        <f t="shared" si="0"/>
        <v/>
      </c>
      <c r="I31" s="136"/>
      <c r="J31" s="136"/>
      <c r="K31" s="80" t="str">
        <f t="shared" si="1"/>
        <v/>
      </c>
      <c r="L31" s="11"/>
      <c r="N31" s="12"/>
      <c r="O31"/>
      <c r="P31" s="215"/>
      <c r="Q31" s="215"/>
      <c r="R31" s="110"/>
      <c r="S31" s="129"/>
      <c r="T31" s="12"/>
      <c r="U31" s="111">
        <v>13</v>
      </c>
      <c r="V31" s="136"/>
      <c r="W31" s="136"/>
      <c r="X31" s="136"/>
      <c r="Y31" s="80" t="str">
        <f t="shared" si="2"/>
        <v/>
      </c>
      <c r="Z31" s="11"/>
    </row>
    <row r="32" spans="2:26" ht="22" customHeight="1" x14ac:dyDescent="0.2">
      <c r="B32" s="12"/>
      <c r="C32" s="111">
        <v>14</v>
      </c>
      <c r="D32" s="279"/>
      <c r="E32" s="279"/>
      <c r="F32" s="142"/>
      <c r="G32" s="136"/>
      <c r="H32" s="80" t="str">
        <f t="shared" si="0"/>
        <v/>
      </c>
      <c r="I32" s="136"/>
      <c r="J32" s="136"/>
      <c r="K32" s="80" t="str">
        <f t="shared" si="1"/>
        <v/>
      </c>
      <c r="L32" s="11"/>
      <c r="N32" s="12"/>
      <c r="O32"/>
      <c r="P32" s="215"/>
      <c r="Q32" s="215"/>
      <c r="R32" s="110"/>
      <c r="S32" s="129"/>
      <c r="T32" s="12"/>
      <c r="U32" s="111">
        <v>14</v>
      </c>
      <c r="V32" s="136"/>
      <c r="W32" s="136"/>
      <c r="X32" s="136"/>
      <c r="Y32" s="80" t="str">
        <f t="shared" si="2"/>
        <v/>
      </c>
      <c r="Z32" s="11"/>
    </row>
    <row r="33" spans="2:26" ht="22" customHeight="1" x14ac:dyDescent="0.2">
      <c r="B33" s="12"/>
      <c r="C33" s="111">
        <v>15</v>
      </c>
      <c r="D33" s="279"/>
      <c r="E33" s="279"/>
      <c r="F33" s="142"/>
      <c r="G33" s="136"/>
      <c r="H33" s="80" t="str">
        <f t="shared" si="0"/>
        <v/>
      </c>
      <c r="I33" s="136"/>
      <c r="J33" s="136"/>
      <c r="K33" s="80" t="str">
        <f t="shared" si="1"/>
        <v/>
      </c>
      <c r="L33" s="11"/>
      <c r="N33" s="12"/>
      <c r="O33"/>
      <c r="P33" s="215"/>
      <c r="Q33" s="215"/>
      <c r="R33" s="110"/>
      <c r="S33" s="129"/>
      <c r="T33" s="12"/>
      <c r="U33" s="111">
        <v>15</v>
      </c>
      <c r="V33" s="136"/>
      <c r="W33" s="136"/>
      <c r="X33" s="136"/>
      <c r="Y33" s="80" t="str">
        <f t="shared" si="2"/>
        <v/>
      </c>
      <c r="Z33" s="11"/>
    </row>
    <row r="34" spans="2:26" ht="34" customHeight="1" x14ac:dyDescent="0.2">
      <c r="B34" s="12"/>
      <c r="C34"/>
      <c r="D34" s="4"/>
      <c r="E34" s="7"/>
      <c r="F34" s="7"/>
      <c r="G34" s="7" t="s">
        <v>104</v>
      </c>
      <c r="H34" s="55" t="s">
        <v>152</v>
      </c>
      <c r="I34" s="116">
        <f>SUM(I19:I33)</f>
        <v>0</v>
      </c>
      <c r="J34" s="79"/>
      <c r="K34" s="79"/>
      <c r="L34" s="11"/>
      <c r="N34" s="12"/>
      <c r="O34"/>
      <c r="P34" s="215"/>
      <c r="Q34" s="215"/>
      <c r="R34" s="110"/>
      <c r="S34" s="129"/>
      <c r="T34" s="12"/>
      <c r="U34"/>
      <c r="V34"/>
      <c r="W34"/>
      <c r="X34" s="105" t="s">
        <v>245</v>
      </c>
      <c r="Y34" s="81" t="str">
        <f>IF(Y19="","",SUM(Y19:Y33))</f>
        <v/>
      </c>
      <c r="Z34" s="11"/>
    </row>
    <row r="35" spans="2:26" ht="35" customHeight="1" x14ac:dyDescent="0.2">
      <c r="B35" s="12"/>
      <c r="C35"/>
      <c r="D35" s="4"/>
      <c r="E35" s="7"/>
      <c r="F35" s="7"/>
      <c r="G35" s="7" t="s">
        <v>109</v>
      </c>
      <c r="H35" s="182" t="s">
        <v>246</v>
      </c>
      <c r="I35" s="222"/>
      <c r="J35" s="222"/>
      <c r="K35" s="117">
        <f>SUM(K19:K33)</f>
        <v>0</v>
      </c>
      <c r="L35" s="11"/>
      <c r="N35" s="13"/>
      <c r="O35" s="14"/>
      <c r="P35" s="14"/>
      <c r="Q35" s="14"/>
      <c r="R35" s="16"/>
      <c r="T35" s="13"/>
      <c r="U35" s="14"/>
      <c r="V35" s="14"/>
      <c r="W35" s="14"/>
      <c r="X35" s="14"/>
      <c r="Y35" s="14"/>
      <c r="Z35" s="16"/>
    </row>
    <row r="36" spans="2:26" ht="35" customHeight="1" x14ac:dyDescent="0.2">
      <c r="B36" s="12"/>
      <c r="C36"/>
      <c r="D36"/>
      <c r="E36" s="7"/>
      <c r="F36" s="7"/>
      <c r="G36" s="7" t="s">
        <v>113</v>
      </c>
      <c r="H36" s="182" t="s">
        <v>247</v>
      </c>
      <c r="I36" s="222"/>
      <c r="J36" s="222"/>
      <c r="K36" s="81" t="str">
        <f>IF(K35&gt;0,I34/K35*4.42,"")</f>
        <v/>
      </c>
      <c r="L36" s="11"/>
    </row>
    <row r="37" spans="2:26" ht="30" customHeight="1" x14ac:dyDescent="0.2">
      <c r="B37" s="13"/>
      <c r="C37" s="14"/>
      <c r="D37" s="101"/>
      <c r="E37" s="15"/>
      <c r="F37" s="15"/>
      <c r="G37" s="15"/>
      <c r="H37" s="238"/>
      <c r="I37" s="238"/>
      <c r="J37" s="21"/>
      <c r="K37" s="14"/>
      <c r="L37" s="16"/>
    </row>
    <row r="38" spans="2:26" x14ac:dyDescent="0.2">
      <c r="D38" s="126"/>
      <c r="E38" s="97"/>
      <c r="F38" s="97"/>
      <c r="G38" s="97"/>
      <c r="H38" s="282"/>
      <c r="I38" s="282"/>
      <c r="J38" s="118"/>
      <c r="K38" s="93" t="str">
        <f>IF(K37=0,"",K37*0.7)</f>
        <v/>
      </c>
    </row>
    <row r="39" spans="2:26" x14ac:dyDescent="0.2">
      <c r="E39" s="97"/>
      <c r="F39" s="97"/>
      <c r="G39" s="124"/>
      <c r="H39" s="118"/>
      <c r="I39" s="118"/>
      <c r="J39" s="118"/>
    </row>
    <row r="41" spans="2:26" x14ac:dyDescent="0.2">
      <c r="B41" s="48"/>
      <c r="C41" s="59"/>
      <c r="D41" s="59"/>
      <c r="E41" s="59"/>
      <c r="F41" s="59"/>
      <c r="G41" s="59"/>
      <c r="H41" s="59"/>
      <c r="I41" s="59"/>
      <c r="J41" s="59"/>
      <c r="K41" s="59"/>
      <c r="L41" s="43"/>
    </row>
    <row r="42" spans="2:26" ht="21" customHeight="1" x14ac:dyDescent="0.2">
      <c r="B42" s="12"/>
      <c r="C42" s="241" t="s">
        <v>248</v>
      </c>
      <c r="D42" s="241"/>
      <c r="E42" s="241"/>
      <c r="F42" s="241"/>
      <c r="G42" s="10"/>
      <c r="H42" s="10" t="s">
        <v>47</v>
      </c>
      <c r="I42" s="10" t="s">
        <v>48</v>
      </c>
      <c r="J42" s="10" t="s">
        <v>49</v>
      </c>
      <c r="K42" s="10" t="s">
        <v>50</v>
      </c>
      <c r="L42" s="11"/>
    </row>
    <row r="43" spans="2:26" ht="85" x14ac:dyDescent="0.2">
      <c r="B43" s="12"/>
      <c r="C43" s="42" t="s">
        <v>158</v>
      </c>
      <c r="D43" s="221" t="s">
        <v>87</v>
      </c>
      <c r="E43" s="262"/>
      <c r="F43" s="262"/>
      <c r="G43" s="263"/>
      <c r="H43" s="30" t="s">
        <v>200</v>
      </c>
      <c r="I43" s="30" t="s">
        <v>201</v>
      </c>
      <c r="J43" s="30" t="s">
        <v>227</v>
      </c>
      <c r="K43" s="41" t="s">
        <v>249</v>
      </c>
      <c r="L43" s="11"/>
    </row>
    <row r="44" spans="2:26" x14ac:dyDescent="0.2">
      <c r="B44" s="12"/>
      <c r="C44" s="83">
        <v>1</v>
      </c>
      <c r="D44" s="308" t="s">
        <v>56</v>
      </c>
      <c r="E44" s="309"/>
      <c r="F44" s="309"/>
      <c r="G44" s="310"/>
      <c r="H44" s="44">
        <v>17</v>
      </c>
      <c r="I44" s="148"/>
      <c r="J44" s="148"/>
      <c r="K44" s="53" t="str">
        <f>IF(I44="","",H44*J44)</f>
        <v/>
      </c>
      <c r="L44" s="11"/>
    </row>
    <row r="45" spans="2:26" ht="32" customHeight="1" x14ac:dyDescent="0.2">
      <c r="B45" s="12"/>
      <c r="C45"/>
      <c r="D45" s="4"/>
      <c r="E45" s="7"/>
      <c r="F45" s="7"/>
      <c r="G45" s="7" t="s">
        <v>95</v>
      </c>
      <c r="H45" s="182" t="s">
        <v>250</v>
      </c>
      <c r="I45" s="222"/>
      <c r="J45" s="222"/>
      <c r="K45" s="54" t="str">
        <f>IF(J44="","",K44/I44)</f>
        <v/>
      </c>
      <c r="L45" s="11"/>
    </row>
    <row r="46" spans="2:26" ht="16" customHeight="1" x14ac:dyDescent="0.2">
      <c r="B46" s="13"/>
      <c r="C46" s="14"/>
      <c r="D46" s="19"/>
      <c r="E46" s="15"/>
      <c r="F46" s="15"/>
      <c r="G46" s="15"/>
      <c r="H46" s="21"/>
      <c r="I46" s="21"/>
      <c r="J46" s="21"/>
      <c r="K46" s="84"/>
      <c r="L46" s="16"/>
    </row>
    <row r="47" spans="2:26" x14ac:dyDescent="0.2">
      <c r="E47" s="97"/>
      <c r="F47" s="97"/>
    </row>
    <row r="48" spans="2:26" x14ac:dyDescent="0.2">
      <c r="D48" s="124"/>
      <c r="E48" s="97"/>
      <c r="F48" s="97"/>
      <c r="G48" s="97"/>
      <c r="H48" s="281"/>
      <c r="I48" s="281"/>
      <c r="J48" s="96"/>
    </row>
    <row r="49" spans="5:10" x14ac:dyDescent="0.2">
      <c r="E49" s="97"/>
      <c r="F49" s="97"/>
      <c r="G49" s="97"/>
      <c r="H49" s="282"/>
      <c r="I49" s="282"/>
      <c r="J49" s="118"/>
    </row>
    <row r="50" spans="5:10" x14ac:dyDescent="0.2">
      <c r="E50" s="97"/>
      <c r="F50" s="97"/>
      <c r="G50" s="97"/>
      <c r="H50" s="281"/>
      <c r="I50" s="281"/>
      <c r="J50" s="96"/>
    </row>
    <row r="60" spans="5:10" ht="35" customHeight="1" x14ac:dyDescent="0.2"/>
    <row r="61" spans="5:10" ht="55" customHeight="1" x14ac:dyDescent="0.2"/>
    <row r="62" spans="5:10" ht="55" customHeight="1" x14ac:dyDescent="0.2"/>
  </sheetData>
  <sheetProtection algorithmName="SHA-512" hashValue="q1tqhEr/TOBzN0q1g+QPwGy0wZB8kZcGyAGDnkWvK5aRH8uacppNjtUXBO7Y9wDyytmVvCt/bm8SxnUTjO1Cvg==" saltValue="5Nj1rvDil3CCDX5CJ2MMOg==" spinCount="100000" sheet="1" selectLockedCells="1"/>
  <mergeCells count="44">
    <mergeCell ref="I12:J12"/>
    <mergeCell ref="H37:I37"/>
    <mergeCell ref="H38:I38"/>
    <mergeCell ref="D43:G43"/>
    <mergeCell ref="H50:I50"/>
    <mergeCell ref="H48:I48"/>
    <mergeCell ref="H49:I49"/>
    <mergeCell ref="C42:F42"/>
    <mergeCell ref="H36:J36"/>
    <mergeCell ref="D30:E30"/>
    <mergeCell ref="D31:E31"/>
    <mergeCell ref="D32:E32"/>
    <mergeCell ref="D33:E33"/>
    <mergeCell ref="H35:J35"/>
    <mergeCell ref="D27:E27"/>
    <mergeCell ref="D28:E28"/>
    <mergeCell ref="I9:J9"/>
    <mergeCell ref="C10:E10"/>
    <mergeCell ref="F10:H10"/>
    <mergeCell ref="I10:J10"/>
    <mergeCell ref="C11:E11"/>
    <mergeCell ref="F11:H11"/>
    <mergeCell ref="I11:J11"/>
    <mergeCell ref="D29:E29"/>
    <mergeCell ref="C9:E9"/>
    <mergeCell ref="F9:H9"/>
    <mergeCell ref="D18:E18"/>
    <mergeCell ref="D19:E19"/>
    <mergeCell ref="H45:J45"/>
    <mergeCell ref="B6:K6"/>
    <mergeCell ref="B5:K5"/>
    <mergeCell ref="D44:G44"/>
    <mergeCell ref="U17:W17"/>
    <mergeCell ref="P27:Q29"/>
    <mergeCell ref="P30:Q34"/>
    <mergeCell ref="C17:E17"/>
    <mergeCell ref="O17:Q17"/>
    <mergeCell ref="D20:E20"/>
    <mergeCell ref="D21:E21"/>
    <mergeCell ref="D22:E22"/>
    <mergeCell ref="D23:E23"/>
    <mergeCell ref="D24:E24"/>
    <mergeCell ref="D25:E25"/>
    <mergeCell ref="D26:E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18" ma:contentTypeDescription="Een nieuw document maken." ma:contentTypeScope="" ma:versionID="92cef74870b8d2745bde416dc9d5a4ea">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ddb7099da7da5246975eb51f31bc2712"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375D09-D68F-44CC-BB4B-4AC6C4749057}">
  <ds:schemaRefs>
    <ds:schemaRef ds:uri="http://schemas.microsoft.com/sharepoint/v3/contenttype/forms"/>
  </ds:schemaRefs>
</ds:datastoreItem>
</file>

<file path=customXml/itemProps2.xml><?xml version="1.0" encoding="utf-8"?>
<ds:datastoreItem xmlns:ds="http://schemas.openxmlformats.org/officeDocument/2006/customXml" ds:itemID="{83D9CB0F-A39C-428B-BD0A-9B76711050FE}">
  <ds:schemaRef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04f11fb8-5d4e-46be-bbb1-70ba70dc708d"/>
    <ds:schemaRef ds:uri="199d4d8a-d2e8-430a-b742-0bde6677c999"/>
    <ds:schemaRef ds:uri="http://schemas.microsoft.com/office/2006/metadata/properties"/>
  </ds:schemaRefs>
</ds:datastoreItem>
</file>

<file path=customXml/itemProps3.xml><?xml version="1.0" encoding="utf-8"?>
<ds:datastoreItem xmlns:ds="http://schemas.openxmlformats.org/officeDocument/2006/customXml" ds:itemID="{51D6B509-DBD6-4A80-9A9B-C3AEB471D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d4d8a-d2e8-430a-b742-0bde6677c999"/>
    <ds:schemaRef ds:uri="04f11fb8-5d4e-46be-bbb1-70ba70dc7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Datablad</vt:lpstr>
      <vt:lpstr>WATERCALCULATOR</vt:lpstr>
      <vt:lpstr>Subcalculators</vt:lpstr>
      <vt:lpstr>Grijswater</vt:lpstr>
      <vt:lpstr>Hemelwater</vt:lpstr>
      <vt:lpstr>Subcalculators!Afdrukbereik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Thomas Heye</cp:lastModifiedBy>
  <cp:revision/>
  <dcterms:created xsi:type="dcterms:W3CDTF">2023-07-12T11:40:15Z</dcterms:created>
  <dcterms:modified xsi:type="dcterms:W3CDTF">2023-08-18T13:21:31Z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