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defaultThemeVersion="166925"/>
  <mc:AlternateContent xmlns:mc="http://schemas.openxmlformats.org/markup-compatibility/2006">
    <mc:Choice Requires="x15">
      <x15ac:absPath xmlns:x15ac="http://schemas.microsoft.com/office/spreadsheetml/2010/11/ac" url="https://dgbcnl.sharepoint.com/sites/ontwikkelingenbeheer/Gedeelde documenten/03. IN-USE/04. Portfolio's/04. Tarieven portfolio-aanpak/Rekenmodel Tarieven 2026/"/>
    </mc:Choice>
  </mc:AlternateContent>
  <xr:revisionPtr revIDLastSave="58" documentId="8_{C4233671-D688-6D40-84D8-38A5DDC6587A}" xr6:coauthVersionLast="47" xr6:coauthVersionMax="47" xr10:uidLastSave="{B1B825EA-DAC4-1D43-8796-9AE2D36CE251}"/>
  <workbookProtection workbookAlgorithmName="SHA-512" workbookHashValue="W9vZEDOJzd3Q1BTg1cd34V1prNM68kiBZ+S1bXTvo5Y1YWUSevUqT1UxKeuZVVMB1+IwhE+ud0df5i6ZzSM7RA==" workbookSaltValue="JeGjqdcWjaTi4eKUWpfHTg==" workbookSpinCount="100000" lockStructure="1"/>
  <bookViews>
    <workbookView xWindow="38400" yWindow="6860" windowWidth="29400" windowHeight="18460" xr2:uid="{E26255CB-293E-5647-BB06-4C3769315FAB}"/>
  </bookViews>
  <sheets>
    <sheet name="Tarieven In-Use Woningen"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2" l="1"/>
  <c r="D60" i="2"/>
  <c r="D59" i="2"/>
  <c r="D58" i="2"/>
  <c r="D73" i="2" l="1"/>
  <c r="C73" i="2"/>
  <c r="D72" i="2"/>
  <c r="D71" i="2"/>
  <c r="C71" i="2"/>
  <c r="D70" i="2"/>
  <c r="C70" i="2"/>
  <c r="T17" i="2"/>
  <c r="E61" i="2"/>
  <c r="T16" i="2"/>
  <c r="C72" i="2" s="1"/>
  <c r="E60" i="2"/>
  <c r="T15" i="2"/>
  <c r="E59" i="2"/>
  <c r="E58" i="2"/>
  <c r="C26" i="2"/>
  <c r="F72" i="2" l="1"/>
  <c r="F70" i="2"/>
  <c r="F71" i="2"/>
  <c r="F73" i="2"/>
  <c r="C29" i="2"/>
  <c r="G17" i="2"/>
  <c r="F75" i="2" l="1"/>
  <c r="T31" i="2" s="1"/>
  <c r="D29" i="2"/>
  <c r="F29" i="2" s="1"/>
  <c r="F77" i="2" l="1"/>
  <c r="F80" i="2" s="1" a="1"/>
  <c r="F80" i="2" s="1"/>
  <c r="D27" i="2"/>
  <c r="G16" i="2"/>
  <c r="C28" i="2" s="1"/>
  <c r="D28" i="2"/>
  <c r="D26" i="2"/>
  <c r="G15" i="2"/>
  <c r="C27" i="2" s="1"/>
  <c r="F83" i="2" l="1" a="1"/>
  <c r="F83" i="2" s="1"/>
  <c r="E83" i="2" s="1" a="1"/>
  <c r="E83" i="2" s="1"/>
  <c r="F81" i="2" a="1"/>
  <c r="F81" i="2" s="1"/>
  <c r="F27" i="2"/>
  <c r="F26" i="2"/>
  <c r="F28" i="2"/>
  <c r="F31" i="2" l="1"/>
  <c r="F33" i="2" l="1"/>
  <c r="F36" i="2" s="1" a="1"/>
  <c r="F36" i="2" s="1"/>
  <c r="G31" i="2"/>
  <c r="F37" i="2" l="1" a="1"/>
  <c r="F37" i="2" s="1"/>
  <c r="F38" i="2" a="1"/>
  <c r="F38" i="2" s="1"/>
  <c r="F39" i="2" s="1" a="1"/>
  <c r="F39" i="2" s="1"/>
  <c r="E38" i="2" l="1" a="1"/>
  <c r="E38" i="2" s="1"/>
  <c r="E39" i="2" a="1"/>
  <c r="E3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<sst xmlns="http://schemas.openxmlformats.org/spreadsheetml/2006/main" count="86" uniqueCount="44">
  <si>
    <t>Rekenhulp tarieven BREEAM-NL In-Use Woningen</t>
  </si>
  <si>
    <t>Tarieven certificeringskosten BREEAM-NL In-Use Woningen</t>
  </si>
  <si>
    <t>Ja</t>
  </si>
  <si>
    <t>Nee</t>
  </si>
  <si>
    <t>Op www.breeam.nl zijn de tarieven te vinden voor de tussentijdse certificeringscyclus.</t>
  </si>
  <si>
    <t>staffel</t>
  </si>
  <si>
    <t>Tariefgroep</t>
  </si>
  <si>
    <t>Portefeuilles</t>
  </si>
  <si>
    <t>Niet partner</t>
  </si>
  <si>
    <t>Partner</t>
  </si>
  <si>
    <t>Eenheid</t>
  </si>
  <si>
    <t>van</t>
  </si>
  <si>
    <t>tot</t>
  </si>
  <si>
    <t>eerste 1.000 woningen</t>
  </si>
  <si>
    <t>per woning</t>
  </si>
  <si>
    <t>woning 1.001-2.500</t>
  </si>
  <si>
    <t>woning 2.501-10.000</t>
  </si>
  <si>
    <t>woning 10.001 - 30.000</t>
  </si>
  <si>
    <t>Boven de 30.000 woningen gaan we graag in gesprek.</t>
  </si>
  <si>
    <t>Rekentool</t>
  </si>
  <si>
    <t>Aantal:</t>
  </si>
  <si>
    <t>Vul hier het aantal woningen in.</t>
  </si>
  <si>
    <t>Partner:</t>
  </si>
  <si>
    <t>Is uw organisatie partner van DGBC?</t>
  </si>
  <si>
    <t>Aantal woningen</t>
  </si>
  <si>
    <t>Per woning</t>
  </si>
  <si>
    <t>Totaal</t>
  </si>
  <si>
    <t>Tariefgroep 1</t>
  </si>
  <si>
    <t>Tariefgroep 2</t>
  </si>
  <si>
    <t>Tariefgroep 3</t>
  </si>
  <si>
    <t>Tariefgroep 4</t>
  </si>
  <si>
    <t>Subtotaal</t>
  </si>
  <si>
    <t>Partnerkorting: 25%</t>
  </si>
  <si>
    <t>TOTAAL</t>
  </si>
  <si>
    <t>partner-tarief per woning</t>
  </si>
  <si>
    <t>Tarieven Portfolio's</t>
  </si>
  <si>
    <t>Neem voor het certificeren van portfolio's altijd eerst contact op met DGBC via: helpdesk@DGBC.nl</t>
  </si>
  <si>
    <r>
      <rPr>
        <b/>
        <sz val="12"/>
        <color theme="1"/>
        <rFont val="Calibri"/>
        <family val="2"/>
        <scheme val="minor"/>
      </rPr>
      <t>Belangrijke uitgangspunten bij portfolio's:</t>
    </r>
    <r>
      <rPr>
        <sz val="12"/>
        <color theme="1"/>
        <rFont val="Calibri"/>
        <family val="2"/>
        <scheme val="minor"/>
      </rPr>
      <t xml:space="preserve">
Een portfolio moet ten minste 6 gebouwen/assessments bevatten. 
Per opdrachtgever wordt het tarief vastgesteld op basis van het aantal te certificeren woningen. De certificeringskosten worden lager naarmate er meer woningen worden gecertificeerd.
</t>
    </r>
  </si>
  <si>
    <r>
      <t xml:space="preserve">Tarieven voor portfolio's
</t>
    </r>
    <r>
      <rPr>
        <sz val="12"/>
        <color theme="1"/>
        <rFont val="Calibri"/>
        <family val="2"/>
        <scheme val="minor"/>
      </rPr>
      <t>Het tarief voor woningen die in een portfolio worden gecertificeerd hangt af van de gekozen aanpak. In het geval van de Basis aanpak gelden de reguliere driejaarlijkse tarieven (blauwe tabel, zie boven), in het geval van de Jaarlijke aanpak gelden de tarieven in de orange tabel (zie hieronder).</t>
    </r>
  </si>
  <si>
    <t>Tarieven Jaarlijkse portfolio-aanpak BREEAM-NL In-Use Woningen</t>
  </si>
  <si>
    <t xml:space="preserve">Jaarlijks kunnen er woningen aan het portfolio worden toegevoegd of uit het portfolio worden verwijderd. </t>
  </si>
  <si>
    <t>Versie: januari 2026</t>
  </si>
  <si>
    <t xml:space="preserve">Er geldt een minimum tarief van € 600,-. </t>
  </si>
  <si>
    <t xml:space="preserve">Alle tarieven in deze tabel (blauw) gelden voor losse assessments en voor de portfolio aanpak basis.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</si>
</sst>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2]\ * #,##0.00_);_([$€-2]\ * \(#,##0.00\);_([$€-2]\ * &quot;-&quot;??_);_(@_)"/>
    <numFmt numFmtId="165" formatCode="_ [$€-413]\ * #,##0.00_ ;_ [$€-413]\ * \-#,##0.00_ ;_ [$€-413]\ * &quot;-&quot;??_ ;_ @_ "/>
    <numFmt numFmtId="166" formatCode="_([$€-2]\ * #,##0_);_([$€-2]\ * \(#,##0\);_([$€-2]\ * &quot;-&quot;??_);_(@_)"/>
    <numFmt numFmtId="167" formatCode="&quot;€&quot;\ #,##0.00"/>
  </numFmts>
  <fonts count="10" x14ac:knownFonts="1">
    <font>
      <sz val="12"/>
      <color theme="1"/>
      <name val="Calibri"/>
      <family val="2"/>
      <scheme val="minor"/>
    </font>
    <font>
      <b/>
      <sz val="12"/>
      <color theme="1"/>
      <name val="Calibri"/>
      <family val="2"/>
      <scheme val="minor"/>
    </font>
    <font>
      <b/>
      <sz val="16"/>
      <color theme="1"/>
      <name val="Calibri"/>
      <family val="2"/>
      <scheme val="minor"/>
    </font>
    <font>
      <i/>
      <sz val="12"/>
      <color theme="1"/>
      <name val="Calibri"/>
      <family val="2"/>
      <scheme val="minor"/>
    </font>
    <font>
      <i/>
      <sz val="10"/>
      <color theme="1"/>
      <name val="Calibri"/>
      <family val="2"/>
      <scheme val="minor"/>
    </font>
    <font>
      <b/>
      <sz val="12"/>
      <color theme="0"/>
      <name val="Calibri"/>
      <family val="2"/>
      <scheme val="minor"/>
    </font>
    <font>
      <sz val="14"/>
      <color theme="1"/>
      <name val="Calibri"/>
      <family val="2"/>
      <scheme val="minor"/>
    </font>
    <font>
      <sz val="12"/>
      <name val="Calibri"/>
      <family val="2"/>
      <scheme val="minor"/>
    </font>
    <font>
      <b/>
      <sz val="18"/>
      <color theme="1"/>
      <name val="Calibri"/>
      <family val="2"/>
      <scheme val="minor"/>
    </font>
    <font>
      <b/>
      <sz val="14"/>
      <color theme="0"/>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8" tint="-0.249977111117893"/>
        <bgColor indexed="64"/>
      </patternFill>
    </fill>
    <fill>
      <patternFill patternType="solid">
        <fgColor rgb="FFFFFF00"/>
        <bgColor indexed="64"/>
      </patternFill>
    </fill>
    <fill>
      <patternFill patternType="solid">
        <fgColor theme="5"/>
        <bgColor indexed="64"/>
      </patternFill>
    </fill>
    <fill>
      <patternFill patternType="solid">
        <fgColor theme="2" tint="-9.9978637043366805E-2"/>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1">
    <xf numFmtId="0" fontId="0" fillId="0" borderId="0"/>
  </cellStyleXfs>
  <cellXfs count="89">
    <xf numFmtId="0" fontId="0" fillId="0" borderId="0" xfId="0"/>
    <xf numFmtId="164" fontId="0" fillId="0" borderId="0" xfId="0" applyNumberFormat="1"/>
    <xf numFmtId="0" fontId="0" fillId="0" borderId="1" xfId="0" applyBorder="1"/>
    <xf numFmtId="164" fontId="0" fillId="0" borderId="1" xfId="0" applyNumberFormat="1" applyBorder="1"/>
    <xf numFmtId="167" fontId="0" fillId="0" borderId="0" xfId="0" applyNumberFormat="1"/>
    <xf numFmtId="166" fontId="0" fillId="0" borderId="0" xfId="0" applyNumberFormat="1"/>
    <xf numFmtId="164" fontId="0" fillId="0" borderId="2" xfId="0" applyNumberFormat="1" applyBorder="1"/>
    <xf numFmtId="0" fontId="0" fillId="0" borderId="1" xfId="0" applyBorder="1" applyAlignment="1">
      <alignment horizontal="right"/>
    </xf>
    <xf numFmtId="164" fontId="0" fillId="0" borderId="1" xfId="0" applyNumberFormat="1" applyBorder="1" applyAlignment="1">
      <alignment horizontal="right"/>
    </xf>
    <xf numFmtId="0" fontId="1" fillId="2" borderId="1" xfId="0" applyFont="1" applyFill="1" applyBorder="1"/>
    <xf numFmtId="0" fontId="1" fillId="2" borderId="1" xfId="0" applyFont="1" applyFill="1" applyBorder="1" applyAlignment="1">
      <alignment horizontal="left"/>
    </xf>
    <xf numFmtId="0" fontId="1" fillId="0" borderId="1" xfId="0" applyFont="1" applyBorder="1"/>
    <xf numFmtId="0" fontId="1" fillId="0" borderId="0" xfId="0" applyFont="1" applyAlignment="1">
      <alignment horizontal="center"/>
    </xf>
    <xf numFmtId="0" fontId="0" fillId="0" borderId="10" xfId="0" applyBorder="1"/>
    <xf numFmtId="0" fontId="0" fillId="0" borderId="11" xfId="0" applyBorder="1"/>
    <xf numFmtId="0" fontId="0" fillId="2" borderId="0" xfId="0" applyFill="1"/>
    <xf numFmtId="165" fontId="0" fillId="0" borderId="0" xfId="0" applyNumberFormat="1"/>
    <xf numFmtId="0" fontId="0" fillId="0" borderId="8" xfId="0" applyBorder="1"/>
    <xf numFmtId="0" fontId="0" fillId="0" borderId="9" xfId="0" applyBorder="1"/>
    <xf numFmtId="0" fontId="0" fillId="0" borderId="12" xfId="0" applyBorder="1"/>
    <xf numFmtId="0" fontId="0" fillId="0" borderId="13" xfId="0" applyBorder="1"/>
    <xf numFmtId="0" fontId="2" fillId="0" borderId="10" xfId="0" applyFont="1" applyBorder="1"/>
    <xf numFmtId="0" fontId="3" fillId="0" borderId="11" xfId="0" applyFont="1" applyBorder="1" applyAlignment="1">
      <alignment horizontal="right" vertical="center"/>
    </xf>
    <xf numFmtId="0" fontId="1" fillId="2" borderId="10" xfId="0" applyFont="1" applyFill="1" applyBorder="1" applyAlignment="1">
      <alignment horizontal="left"/>
    </xf>
    <xf numFmtId="166" fontId="0" fillId="0" borderId="11"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3" fontId="0" fillId="0" borderId="1" xfId="0" applyNumberFormat="1" applyBorder="1"/>
    <xf numFmtId="166" fontId="0" fillId="0" borderId="4" xfId="0" applyNumberFormat="1" applyBorder="1"/>
    <xf numFmtId="164" fontId="0" fillId="0" borderId="3" xfId="0" applyNumberFormat="1" applyBorder="1"/>
    <xf numFmtId="0" fontId="0" fillId="0" borderId="11" xfId="0" applyBorder="1" applyAlignment="1">
      <alignment horizontal="right"/>
    </xf>
    <xf numFmtId="0" fontId="3" fillId="0" borderId="13" xfId="0" applyFont="1" applyBorder="1"/>
    <xf numFmtId="0" fontId="4" fillId="0" borderId="0" xfId="0" applyFont="1"/>
    <xf numFmtId="3" fontId="0" fillId="0" borderId="0" xfId="0" applyNumberFormat="1"/>
    <xf numFmtId="166" fontId="0" fillId="2" borderId="11" xfId="0" applyNumberFormat="1" applyFill="1" applyBorder="1"/>
    <xf numFmtId="0" fontId="4" fillId="0" borderId="2" xfId="0" applyFont="1" applyBorder="1"/>
    <xf numFmtId="0" fontId="4" fillId="0" borderId="11" xfId="0" applyFont="1" applyBorder="1" applyAlignment="1">
      <alignment horizontal="right"/>
    </xf>
    <xf numFmtId="0" fontId="6" fillId="0" borderId="0" xfId="0" applyFont="1" applyAlignment="1">
      <alignment vertical="center"/>
    </xf>
    <xf numFmtId="0" fontId="0" fillId="0" borderId="0" xfId="0" applyAlignment="1">
      <alignment vertical="center"/>
    </xf>
    <xf numFmtId="3" fontId="7" fillId="4" borderId="0" xfId="0" applyNumberFormat="1" applyFont="1" applyFill="1" applyAlignment="1" applyProtection="1">
      <alignment horizontal="center"/>
      <protection locked="0"/>
    </xf>
    <xf numFmtId="0" fontId="7" fillId="4" borderId="0" xfId="0" applyFont="1" applyFill="1" applyAlignment="1" applyProtection="1">
      <alignment horizontal="center"/>
      <protection locked="0"/>
    </xf>
    <xf numFmtId="0" fontId="4" fillId="0" borderId="13" xfId="0" applyFont="1" applyBorder="1" applyAlignment="1">
      <alignment horizontal="right"/>
    </xf>
    <xf numFmtId="0" fontId="4" fillId="0" borderId="0" xfId="0" applyFont="1" applyAlignment="1">
      <alignment horizontal="right"/>
    </xf>
    <xf numFmtId="164" fontId="4" fillId="0" borderId="14" xfId="0" applyNumberFormat="1" applyFont="1" applyBorder="1" applyAlignment="1">
      <alignment horizontal="right"/>
    </xf>
    <xf numFmtId="0" fontId="8" fillId="0" borderId="0" xfId="0" applyFont="1" applyAlignment="1">
      <alignment vertical="center"/>
    </xf>
    <xf numFmtId="0" fontId="0" fillId="0" borderId="0" xfId="0" applyAlignment="1">
      <alignment horizontal="left" vertical="top" wrapText="1"/>
    </xf>
    <xf numFmtId="0" fontId="1" fillId="0" borderId="0" xfId="0" applyFont="1" applyAlignment="1">
      <alignment horizontal="left" vertical="top" wrapText="1"/>
    </xf>
    <xf numFmtId="0" fontId="8" fillId="6" borderId="0" xfId="0" applyFont="1" applyFill="1" applyAlignment="1">
      <alignment vertical="center"/>
    </xf>
    <xf numFmtId="0" fontId="0" fillId="6" borderId="0" xfId="0" applyFill="1"/>
    <xf numFmtId="166" fontId="0" fillId="6" borderId="0" xfId="0" applyNumberFormat="1" applyFill="1"/>
    <xf numFmtId="0" fontId="0" fillId="7" borderId="0" xfId="0" applyFill="1"/>
    <xf numFmtId="164" fontId="4" fillId="0" borderId="11" xfId="0" applyNumberFormat="1" applyFont="1" applyBorder="1" applyAlignment="1">
      <alignment horizontal="right"/>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0" xfId="0" applyBorder="1" applyAlignment="1">
      <alignment horizontal="center" vertical="center"/>
    </xf>
    <xf numFmtId="0" fontId="0" fillId="0" borderId="0" xfId="0"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7" xfId="0" applyFont="1" applyFill="1" applyBorder="1" applyAlignment="1">
      <alignment horizontal="center" vertical="center"/>
    </xf>
    <xf numFmtId="0" fontId="5" fillId="3" borderId="5" xfId="0" applyFont="1" applyFill="1" applyBorder="1" applyAlignment="1">
      <alignment horizontal="center"/>
    </xf>
    <xf numFmtId="0" fontId="5" fillId="3" borderId="6" xfId="0" applyFont="1" applyFill="1" applyBorder="1" applyAlignment="1">
      <alignment horizontal="center"/>
    </xf>
    <xf numFmtId="0" fontId="5" fillId="3" borderId="7" xfId="0" applyFont="1" applyFill="1" applyBorder="1" applyAlignment="1">
      <alignment horizontal="center"/>
    </xf>
    <xf numFmtId="0" fontId="1" fillId="0" borderId="3" xfId="0" applyFont="1" applyBorder="1" applyAlignment="1">
      <alignment horizontal="right"/>
    </xf>
    <xf numFmtId="0" fontId="1" fillId="0" borderId="4" xfId="0" applyFont="1" applyBorder="1" applyAlignment="1">
      <alignment horizontal="right"/>
    </xf>
    <xf numFmtId="0" fontId="5" fillId="5" borderId="5" xfId="0" applyFont="1" applyFill="1" applyBorder="1" applyAlignment="1">
      <alignment horizontal="center"/>
    </xf>
    <xf numFmtId="0" fontId="5" fillId="5" borderId="6" xfId="0" applyFont="1" applyFill="1" applyBorder="1" applyAlignment="1">
      <alignment horizontal="center"/>
    </xf>
    <xf numFmtId="0" fontId="5" fillId="5" borderId="7" xfId="0" applyFont="1" applyFill="1" applyBorder="1" applyAlignment="1">
      <alignment horizontal="center"/>
    </xf>
    <xf numFmtId="0" fontId="1" fillId="0" borderId="8" xfId="0" applyFont="1" applyBorder="1" applyAlignment="1">
      <alignment horizontal="left" vertical="top" wrapText="1"/>
    </xf>
    <xf numFmtId="0" fontId="1" fillId="0" borderId="2" xfId="0" applyFont="1" applyBorder="1" applyAlignment="1">
      <alignment horizontal="left" vertical="top" wrapText="1"/>
    </xf>
    <xf numFmtId="0" fontId="1" fillId="0" borderId="9"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14" xfId="0" applyFont="1"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vertical="top" wrapText="1"/>
    </xf>
    <xf numFmtId="0" fontId="0" fillId="0" borderId="9"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9" fillId="5" borderId="15" xfId="0" applyFont="1" applyFill="1" applyBorder="1" applyAlignment="1">
      <alignment horizontal="center" vertical="center" wrapText="1"/>
    </xf>
    <xf numFmtId="0" fontId="9" fillId="5" borderId="16"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9" fillId="5" borderId="20" xfId="0" applyFont="1" applyFill="1" applyBorder="1" applyAlignment="1">
      <alignment horizontal="center" vertical="center"/>
    </xf>
    <xf numFmtId="0" fontId="1" fillId="0" borderId="3" xfId="0" applyFont="1" applyBorder="1" applyAlignment="1">
      <alignment horizontal="left" vertical="top" wrapText="1"/>
    </xf>
    <xf numFmtId="0" fontId="1" fillId="0" borderId="21" xfId="0" applyFont="1" applyBorder="1" applyAlignment="1">
      <alignment horizontal="left" vertical="top" wrapText="1"/>
    </xf>
    <xf numFmtId="0" fontId="1" fillId="0" borderId="4" xfId="0" applyFont="1" applyBorder="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163865</xdr:colOff>
      <xdr:row>0</xdr:row>
      <xdr:rowOff>96864</xdr:rowOff>
    </xdr:from>
    <xdr:to>
      <xdr:col>5</xdr:col>
      <xdr:colOff>1168536</xdr:colOff>
      <xdr:row>1</xdr:row>
      <xdr:rowOff>21525</xdr:rowOff>
    </xdr:to>
    <xdr:pic>
      <xdr:nvPicPr>
        <xdr:cNvPr id="4" name="Graphic 3">
          <a:extLst>
            <a:ext uri="{FF2B5EF4-FFF2-40B4-BE49-F238E27FC236}">
              <a16:creationId xmlns:a16="http://schemas.microsoft.com/office/drawing/2014/main" id="{E1098900-FC57-324F-0224-243B0CF6126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404373" y="96864"/>
          <a:ext cx="1973316" cy="333644"/>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31652-BD83-C940-90A2-26AD129CF605}">
  <sheetPr>
    <pageSetUpPr fitToPage="1"/>
  </sheetPr>
  <dimension ref="A1:AD84"/>
  <sheetViews>
    <sheetView showGridLines="0" tabSelected="1" zoomScale="150" zoomScaleNormal="150" zoomScaleSheetLayoutView="100" workbookViewId="0">
      <selection activeCell="C22" sqref="C22"/>
    </sheetView>
  </sheetViews>
  <sheetFormatPr baseColWidth="10" defaultColWidth="0" defaultRowHeight="16" zeroHeight="1" x14ac:dyDescent="0.2"/>
  <cols>
    <col min="1" max="1" width="5.33203125" customWidth="1"/>
    <col min="2" max="2" width="12.33203125" customWidth="1"/>
    <col min="3" max="3" width="24.1640625" customWidth="1"/>
    <col min="4" max="4" width="13.83203125" customWidth="1"/>
    <col min="5" max="5" width="12.6640625" customWidth="1"/>
    <col min="6" max="6" width="15.6640625" customWidth="1"/>
    <col min="7" max="7" width="14.1640625" hidden="1" customWidth="1"/>
    <col min="8" max="11" width="10.83203125" hidden="1" customWidth="1"/>
    <col min="12" max="12" width="4.83203125" hidden="1" customWidth="1"/>
    <col min="13" max="13" width="0" hidden="1" customWidth="1"/>
    <col min="14" max="14" width="5" customWidth="1"/>
    <col min="15" max="15" width="12.33203125" hidden="1" customWidth="1"/>
    <col min="16" max="16" width="24.1640625" hidden="1" customWidth="1"/>
    <col min="17" max="17" width="13.83203125" hidden="1" customWidth="1"/>
    <col min="18" max="18" width="12.6640625" hidden="1" customWidth="1"/>
    <col min="19" max="19" width="15.33203125" hidden="1" customWidth="1"/>
    <col min="20" max="20" width="14.1640625" hidden="1" customWidth="1"/>
    <col min="21" max="24" width="10.83203125" hidden="1" customWidth="1"/>
    <col min="25" max="25" width="4.83203125" hidden="1" customWidth="1"/>
    <col min="26" max="26" width="0" hidden="1" customWidth="1"/>
    <col min="27" max="27" width="10.83203125" hidden="1" customWidth="1"/>
    <col min="28" max="28" width="19.1640625" hidden="1" customWidth="1"/>
    <col min="29" max="29" width="10.83203125" hidden="1" customWidth="1"/>
    <col min="30" max="30" width="12.1640625" hidden="1" customWidth="1"/>
    <col min="31" max="16384" width="10.83203125" hidden="1"/>
  </cols>
  <sheetData>
    <row r="1" spans="2:27" ht="32" customHeight="1" x14ac:dyDescent="0.2"/>
    <row r="2" spans="2:27" ht="47" customHeight="1" x14ac:dyDescent="0.2">
      <c r="B2" s="44" t="s">
        <v>0</v>
      </c>
    </row>
    <row r="3" spans="2:27" x14ac:dyDescent="0.2">
      <c r="B3" t="s">
        <v>41</v>
      </c>
    </row>
    <row r="4" spans="2:27" ht="17" thickBot="1" x14ac:dyDescent="0.25"/>
    <row r="5" spans="2:27" s="38" customFormat="1" ht="31" customHeight="1" thickBot="1" x14ac:dyDescent="0.25">
      <c r="B5" s="57" t="s">
        <v>1</v>
      </c>
      <c r="C5" s="58"/>
      <c r="D5" s="58"/>
      <c r="E5" s="58"/>
      <c r="F5" s="59"/>
      <c r="G5" s="37"/>
      <c r="H5" s="37"/>
      <c r="I5" s="37"/>
      <c r="J5" s="37"/>
      <c r="K5" s="37"/>
      <c r="L5" s="37" t="s">
        <v>2</v>
      </c>
      <c r="M5" s="37"/>
      <c r="N5" s="37"/>
      <c r="Y5" s="38" t="s">
        <v>2</v>
      </c>
    </row>
    <row r="6" spans="2:27" ht="7" customHeight="1" x14ac:dyDescent="0.25">
      <c r="B6" s="21"/>
      <c r="F6" s="22"/>
      <c r="L6" t="s">
        <v>3</v>
      </c>
      <c r="Y6" t="s">
        <v>3</v>
      </c>
    </row>
    <row r="7" spans="2:27" x14ac:dyDescent="0.2">
      <c r="B7" s="52" t="s">
        <v>43</v>
      </c>
      <c r="C7" s="53"/>
      <c r="D7" s="53"/>
      <c r="E7" s="53"/>
      <c r="F7" s="54"/>
    </row>
    <row r="8" spans="2:27" ht="6" customHeight="1" x14ac:dyDescent="0.2">
      <c r="B8" s="13"/>
      <c r="D8" s="16"/>
      <c r="E8" s="16"/>
      <c r="F8" s="14"/>
    </row>
    <row r="9" spans="2:27" x14ac:dyDescent="0.2">
      <c r="B9" s="52" t="s">
        <v>42</v>
      </c>
      <c r="C9" s="53"/>
      <c r="D9" s="53"/>
      <c r="E9" s="53"/>
      <c r="F9" s="54"/>
    </row>
    <row r="10" spans="2:27" ht="6" customHeight="1" x14ac:dyDescent="0.2">
      <c r="B10" s="13"/>
      <c r="D10" s="16"/>
      <c r="E10" s="16"/>
      <c r="F10" s="14"/>
    </row>
    <row r="11" spans="2:27" x14ac:dyDescent="0.2">
      <c r="B11" s="52" t="s">
        <v>4</v>
      </c>
      <c r="C11" s="53"/>
      <c r="D11" s="53"/>
      <c r="E11" s="53"/>
      <c r="F11" s="54"/>
    </row>
    <row r="12" spans="2:27" x14ac:dyDescent="0.2">
      <c r="B12" s="13"/>
      <c r="F12" s="14"/>
      <c r="G12" t="s">
        <v>5</v>
      </c>
      <c r="T12" t="s">
        <v>5</v>
      </c>
    </row>
    <row r="13" spans="2:27" x14ac:dyDescent="0.2">
      <c r="B13" s="9" t="s">
        <v>6</v>
      </c>
      <c r="C13" s="9" t="s">
        <v>7</v>
      </c>
      <c r="D13" s="10" t="s">
        <v>8</v>
      </c>
      <c r="E13" s="10" t="s">
        <v>9</v>
      </c>
      <c r="F13" s="10" t="s">
        <v>10</v>
      </c>
      <c r="G13" t="s">
        <v>11</v>
      </c>
      <c r="H13" t="s">
        <v>12</v>
      </c>
      <c r="T13" t="s">
        <v>11</v>
      </c>
      <c r="U13" t="s">
        <v>12</v>
      </c>
    </row>
    <row r="14" spans="2:27" x14ac:dyDescent="0.2">
      <c r="B14" s="11">
        <v>1</v>
      </c>
      <c r="C14" s="2" t="s">
        <v>13</v>
      </c>
      <c r="D14" s="8">
        <v>31.5</v>
      </c>
      <c r="E14" s="8">
        <v>23.63</v>
      </c>
      <c r="F14" s="7" t="s">
        <v>14</v>
      </c>
      <c r="G14" s="33">
        <v>0</v>
      </c>
      <c r="H14" s="33">
        <v>1000</v>
      </c>
      <c r="T14" s="33">
        <v>0</v>
      </c>
      <c r="U14" s="33">
        <v>1000</v>
      </c>
      <c r="AA14" s="1"/>
    </row>
    <row r="15" spans="2:27" x14ac:dyDescent="0.2">
      <c r="B15" s="11">
        <v>2</v>
      </c>
      <c r="C15" s="2" t="s">
        <v>15</v>
      </c>
      <c r="D15" s="8">
        <v>25.3</v>
      </c>
      <c r="E15" s="8">
        <v>18.98</v>
      </c>
      <c r="F15" s="7" t="s">
        <v>14</v>
      </c>
      <c r="G15" s="33">
        <f>H14+1</f>
        <v>1001</v>
      </c>
      <c r="H15" s="33">
        <v>2500</v>
      </c>
      <c r="T15" s="33">
        <f>U14+1</f>
        <v>1001</v>
      </c>
      <c r="U15" s="33">
        <v>2500</v>
      </c>
      <c r="AA15" s="1"/>
    </row>
    <row r="16" spans="2:27" x14ac:dyDescent="0.2">
      <c r="B16" s="11">
        <v>3</v>
      </c>
      <c r="C16" s="2" t="s">
        <v>16</v>
      </c>
      <c r="D16" s="8">
        <v>12.6</v>
      </c>
      <c r="E16" s="8">
        <v>9.4499999999999993</v>
      </c>
      <c r="F16" s="7" t="s">
        <v>14</v>
      </c>
      <c r="G16" s="33">
        <f>H15+1</f>
        <v>2501</v>
      </c>
      <c r="H16" s="33">
        <v>10000</v>
      </c>
      <c r="T16" s="33">
        <f>U15+1</f>
        <v>2501</v>
      </c>
      <c r="U16" s="33">
        <v>10000</v>
      </c>
      <c r="AA16" s="1"/>
    </row>
    <row r="17" spans="2:27" x14ac:dyDescent="0.2">
      <c r="B17" s="11">
        <v>4</v>
      </c>
      <c r="C17" s="2" t="s">
        <v>17</v>
      </c>
      <c r="D17" s="8">
        <v>9.5</v>
      </c>
      <c r="E17" s="8">
        <v>7.13</v>
      </c>
      <c r="F17" s="7" t="s">
        <v>14</v>
      </c>
      <c r="G17" s="33">
        <f>H16+1</f>
        <v>10001</v>
      </c>
      <c r="H17" s="33">
        <v>30000</v>
      </c>
      <c r="T17" s="33">
        <f>U16+1</f>
        <v>10001</v>
      </c>
      <c r="U17" s="33">
        <v>30000</v>
      </c>
      <c r="AA17" s="1"/>
    </row>
    <row r="18" spans="2:27" x14ac:dyDescent="0.2">
      <c r="B18" s="17"/>
      <c r="C18" s="35" t="s">
        <v>18</v>
      </c>
      <c r="D18" s="6"/>
      <c r="E18" s="6"/>
      <c r="F18" s="18"/>
    </row>
    <row r="19" spans="2:27" ht="17" thickBot="1" x14ac:dyDescent="0.25">
      <c r="B19" s="13"/>
      <c r="D19" s="1"/>
      <c r="E19" s="1"/>
      <c r="F19" s="14"/>
    </row>
    <row r="20" spans="2:27" ht="17" thickBot="1" x14ac:dyDescent="0.25">
      <c r="B20" s="60" t="s">
        <v>19</v>
      </c>
      <c r="C20" s="61"/>
      <c r="D20" s="61"/>
      <c r="E20" s="61"/>
      <c r="F20" s="62"/>
    </row>
    <row r="21" spans="2:27" x14ac:dyDescent="0.2">
      <c r="B21" s="25"/>
      <c r="C21" s="12"/>
      <c r="D21" s="12"/>
      <c r="E21" s="12"/>
      <c r="F21" s="26"/>
    </row>
    <row r="22" spans="2:27" x14ac:dyDescent="0.2">
      <c r="B22" s="23" t="s">
        <v>20</v>
      </c>
      <c r="C22" s="39"/>
      <c r="D22" s="32" t="s">
        <v>21</v>
      </c>
      <c r="F22" s="14"/>
      <c r="G22" s="4"/>
      <c r="T22" s="4"/>
    </row>
    <row r="23" spans="2:27" x14ac:dyDescent="0.2">
      <c r="B23" s="23" t="s">
        <v>22</v>
      </c>
      <c r="C23" s="40" t="s">
        <v>3</v>
      </c>
      <c r="D23" s="32" t="s">
        <v>23</v>
      </c>
      <c r="F23" s="14"/>
    </row>
    <row r="24" spans="2:27" x14ac:dyDescent="0.2">
      <c r="B24" s="13"/>
      <c r="F24" s="14"/>
    </row>
    <row r="25" spans="2:27" x14ac:dyDescent="0.2">
      <c r="B25" s="2"/>
      <c r="C25" s="11" t="s">
        <v>24</v>
      </c>
      <c r="D25" s="11" t="s">
        <v>25</v>
      </c>
      <c r="E25" s="63" t="s">
        <v>26</v>
      </c>
      <c r="F25" s="64"/>
    </row>
    <row r="26" spans="2:27" x14ac:dyDescent="0.2">
      <c r="B26" s="2" t="s">
        <v>27</v>
      </c>
      <c r="C26" s="27">
        <f>IF(C22&gt;H14,H14,C22)</f>
        <v>0</v>
      </c>
      <c r="D26" s="3">
        <f>D14</f>
        <v>31.5</v>
      </c>
      <c r="E26" s="29"/>
      <c r="F26" s="28">
        <f>C26*D26</f>
        <v>0</v>
      </c>
    </row>
    <row r="27" spans="2:27" x14ac:dyDescent="0.2">
      <c r="B27" s="2" t="s">
        <v>28</v>
      </c>
      <c r="C27" s="27">
        <f>IF(C22&gt;H15,H15-H14,IF(C22&lt;G15,0,C22-H14))</f>
        <v>0</v>
      </c>
      <c r="D27" s="3">
        <f>D15</f>
        <v>25.3</v>
      </c>
      <c r="E27" s="29"/>
      <c r="F27" s="28">
        <f>C27*D27</f>
        <v>0</v>
      </c>
    </row>
    <row r="28" spans="2:27" x14ac:dyDescent="0.2">
      <c r="B28" s="2" t="s">
        <v>29</v>
      </c>
      <c r="C28" s="27">
        <f>IF(C22&gt;H16,H16-H15,IF(C22&lt;G16,0,C22-H15))</f>
        <v>0</v>
      </c>
      <c r="D28" s="3">
        <f>D16</f>
        <v>12.6</v>
      </c>
      <c r="E28" s="29"/>
      <c r="F28" s="28">
        <f>C28*D28</f>
        <v>0</v>
      </c>
    </row>
    <row r="29" spans="2:27" x14ac:dyDescent="0.2">
      <c r="B29" s="2" t="s">
        <v>30</v>
      </c>
      <c r="C29" s="27">
        <f>IF(C22&gt;H16,C22-H16,0)</f>
        <v>0</v>
      </c>
      <c r="D29" s="3">
        <f>D17</f>
        <v>9.5</v>
      </c>
      <c r="E29" s="29"/>
      <c r="F29" s="28">
        <f>C29*D29</f>
        <v>0</v>
      </c>
    </row>
    <row r="30" spans="2:27" x14ac:dyDescent="0.2">
      <c r="B30" s="13"/>
      <c r="D30" s="1"/>
      <c r="E30" s="1"/>
      <c r="F30" s="24"/>
    </row>
    <row r="31" spans="2:27" x14ac:dyDescent="0.2">
      <c r="B31" s="13"/>
      <c r="D31" t="s">
        <v>31</v>
      </c>
      <c r="F31" s="24">
        <f>SUM(F26:F29)</f>
        <v>0</v>
      </c>
      <c r="G31" s="1" t="e">
        <f>F31/C22</f>
        <v>#DIV/0!</v>
      </c>
      <c r="H31" t="s">
        <v>14</v>
      </c>
      <c r="T31" s="1" t="e">
        <f>F75/C66</f>
        <v>#DIV/0!</v>
      </c>
      <c r="U31" t="s">
        <v>14</v>
      </c>
    </row>
    <row r="32" spans="2:27" x14ac:dyDescent="0.2">
      <c r="B32" s="13"/>
      <c r="F32" s="24"/>
    </row>
    <row r="33" spans="2:27" x14ac:dyDescent="0.2">
      <c r="B33" s="13"/>
      <c r="D33" t="s">
        <v>32</v>
      </c>
      <c r="F33" s="24">
        <f>IF(C23=L5,0.25*F31,0)</f>
        <v>0</v>
      </c>
    </row>
    <row r="34" spans="2:27" ht="8" customHeight="1" x14ac:dyDescent="0.2">
      <c r="B34" s="13"/>
      <c r="F34" s="24"/>
    </row>
    <row r="35" spans="2:27" ht="8" customHeight="1" x14ac:dyDescent="0.2">
      <c r="B35" s="13"/>
      <c r="F35" s="24"/>
    </row>
    <row r="36" spans="2:27" x14ac:dyDescent="0.2">
      <c r="B36" s="13"/>
      <c r="D36" s="15" t="s">
        <v>33</v>
      </c>
      <c r="E36" s="15"/>
      <c r="F36" s="34" t="str" cm="1">
        <f t="array" ref="F36">_xlfn.IFS(F31-F33&gt;=500,F31-F33,C22=0," ",(F31-F33)&lt;=500,500)</f>
        <v xml:space="preserve"> </v>
      </c>
      <c r="G36" s="5"/>
      <c r="T36" s="5"/>
      <c r="AA36" s="5"/>
    </row>
    <row r="37" spans="2:27" x14ac:dyDescent="0.2">
      <c r="B37" s="13"/>
      <c r="F37" s="36" t="str" cm="1">
        <f t="array" ref="F37">_xlfn.IFS(F31-F33=0," ",F31-F33&lt;=500,"Let op, het minimale tarief is €500,-",F31-F33&gt;=500," ")</f>
        <v xml:space="preserve"> </v>
      </c>
    </row>
    <row r="38" spans="2:27" x14ac:dyDescent="0.2">
      <c r="B38" s="55"/>
      <c r="C38" s="56"/>
      <c r="E38" s="42" t="str" cm="1">
        <f t="array" ref="E38">_xlfn.IFS(F38=" "," ",F38&gt;0,"Per woning")</f>
        <v xml:space="preserve"> </v>
      </c>
      <c r="F38" s="51" t="str" cm="1">
        <f t="array" ref="F38">_xlfn.IFS(C22=0," ",C22&gt;0,F36/C22)</f>
        <v xml:space="preserve"> </v>
      </c>
    </row>
    <row r="39" spans="2:27" x14ac:dyDescent="0.2">
      <c r="B39" s="19"/>
      <c r="C39" s="20"/>
      <c r="D39" s="31"/>
      <c r="E39" s="41" t="str" cm="1">
        <f t="array" ref="E39">_xlfn.IFS(F39=" "," ",F39&gt;0,"Per woning per jaar")</f>
        <v xml:space="preserve"> </v>
      </c>
      <c r="F39" s="43" t="str" cm="1">
        <f t="array" ref="F39">_xlfn.IFS(C22=0," ",C22&gt;0,F38/3)</f>
        <v xml:space="preserve"> </v>
      </c>
      <c r="G39" t="s">
        <v>34</v>
      </c>
      <c r="T39" t="s">
        <v>34</v>
      </c>
    </row>
    <row r="40" spans="2:27" ht="31" customHeight="1" x14ac:dyDescent="0.2">
      <c r="F40" s="5"/>
    </row>
    <row r="41" spans="2:27" ht="24" x14ac:dyDescent="0.2">
      <c r="B41" s="47" t="s">
        <v>35</v>
      </c>
      <c r="C41" s="48"/>
      <c r="D41" s="48"/>
      <c r="E41" s="48"/>
      <c r="F41" s="49"/>
    </row>
    <row r="42" spans="2:27" ht="9" customHeight="1" x14ac:dyDescent="0.2">
      <c r="B42" s="46"/>
      <c r="C42" s="46"/>
      <c r="D42" s="46"/>
      <c r="E42" s="46"/>
      <c r="F42" s="46"/>
      <c r="O42" s="45"/>
      <c r="P42" s="45"/>
      <c r="Q42" s="45"/>
      <c r="R42" s="45"/>
      <c r="S42" s="45"/>
    </row>
    <row r="43" spans="2:27" ht="32" customHeight="1" x14ac:dyDescent="0.2">
      <c r="B43" s="86" t="s">
        <v>36</v>
      </c>
      <c r="C43" s="87"/>
      <c r="D43" s="87"/>
      <c r="E43" s="87"/>
      <c r="F43" s="88"/>
    </row>
    <row r="44" spans="2:27" x14ac:dyDescent="0.2"/>
    <row r="45" spans="2:27" ht="16" customHeight="1" x14ac:dyDescent="0.2">
      <c r="B45" s="74" t="s">
        <v>37</v>
      </c>
      <c r="C45" s="75"/>
      <c r="D45" s="75"/>
      <c r="E45" s="75"/>
      <c r="F45" s="76"/>
    </row>
    <row r="46" spans="2:27" ht="77" customHeight="1" x14ac:dyDescent="0.2">
      <c r="B46" s="77"/>
      <c r="C46" s="78"/>
      <c r="D46" s="78"/>
      <c r="E46" s="78"/>
      <c r="F46" s="79"/>
    </row>
    <row r="47" spans="2:27" x14ac:dyDescent="0.2"/>
    <row r="48" spans="2:27" x14ac:dyDescent="0.2">
      <c r="B48" s="68" t="s">
        <v>38</v>
      </c>
      <c r="C48" s="69"/>
      <c r="D48" s="69"/>
      <c r="E48" s="69"/>
      <c r="F48" s="70"/>
    </row>
    <row r="49" spans="2:6" ht="65" customHeight="1" x14ac:dyDescent="0.2">
      <c r="B49" s="71"/>
      <c r="C49" s="72"/>
      <c r="D49" s="72"/>
      <c r="E49" s="72"/>
      <c r="F49" s="73"/>
    </row>
    <row r="50" spans="2:6" ht="17" thickBot="1" x14ac:dyDescent="0.25"/>
    <row r="51" spans="2:6" x14ac:dyDescent="0.2">
      <c r="B51" s="80" t="s">
        <v>39</v>
      </c>
      <c r="C51" s="81"/>
      <c r="D51" s="81"/>
      <c r="E51" s="81"/>
      <c r="F51" s="82"/>
    </row>
    <row r="52" spans="2:6" ht="17" thickBot="1" x14ac:dyDescent="0.25">
      <c r="B52" s="83"/>
      <c r="C52" s="84"/>
      <c r="D52" s="84"/>
      <c r="E52" s="84"/>
      <c r="F52" s="85"/>
    </row>
    <row r="53" spans="2:6" ht="8" customHeight="1" x14ac:dyDescent="0.25">
      <c r="B53" s="21"/>
      <c r="F53" s="22"/>
    </row>
    <row r="54" spans="2:6" ht="16" customHeight="1" x14ac:dyDescent="0.2">
      <c r="B54" s="52" t="s">
        <v>40</v>
      </c>
      <c r="C54" s="53"/>
      <c r="D54" s="53"/>
      <c r="E54" s="53"/>
      <c r="F54" s="54"/>
    </row>
    <row r="55" spans="2:6" x14ac:dyDescent="0.2">
      <c r="B55" s="52"/>
      <c r="C55" s="53"/>
      <c r="D55" s="53"/>
      <c r="E55" s="53"/>
      <c r="F55" s="54"/>
    </row>
    <row r="56" spans="2:6" x14ac:dyDescent="0.2">
      <c r="B56" s="13"/>
      <c r="F56" s="14"/>
    </row>
    <row r="57" spans="2:6" x14ac:dyDescent="0.2">
      <c r="B57" s="9" t="s">
        <v>6</v>
      </c>
      <c r="C57" s="9" t="s">
        <v>7</v>
      </c>
      <c r="D57" s="10" t="s">
        <v>8</v>
      </c>
      <c r="E57" s="10" t="s">
        <v>9</v>
      </c>
      <c r="F57" s="10" t="s">
        <v>10</v>
      </c>
    </row>
    <row r="58" spans="2:6" x14ac:dyDescent="0.2">
      <c r="B58" s="11">
        <v>1</v>
      </c>
      <c r="C58" s="2" t="s">
        <v>13</v>
      </c>
      <c r="D58" s="8">
        <f>D14/3</f>
        <v>10.5</v>
      </c>
      <c r="E58" s="8">
        <f>D58*0.75</f>
        <v>7.875</v>
      </c>
      <c r="F58" s="7" t="s">
        <v>14</v>
      </c>
    </row>
    <row r="59" spans="2:6" x14ac:dyDescent="0.2">
      <c r="B59" s="11">
        <v>2</v>
      </c>
      <c r="C59" s="2" t="s">
        <v>15</v>
      </c>
      <c r="D59" s="8">
        <f>D15/3</f>
        <v>8.4333333333333336</v>
      </c>
      <c r="E59" s="8">
        <f t="shared" ref="E59:E60" si="0">D59*0.75</f>
        <v>6.3250000000000002</v>
      </c>
      <c r="F59" s="7" t="s">
        <v>14</v>
      </c>
    </row>
    <row r="60" spans="2:6" x14ac:dyDescent="0.2">
      <c r="B60" s="11">
        <v>3</v>
      </c>
      <c r="C60" s="2" t="s">
        <v>16</v>
      </c>
      <c r="D60" s="8">
        <f>D16/3</f>
        <v>4.2</v>
      </c>
      <c r="E60" s="8">
        <f t="shared" si="0"/>
        <v>3.1500000000000004</v>
      </c>
      <c r="F60" s="7" t="s">
        <v>14</v>
      </c>
    </row>
    <row r="61" spans="2:6" x14ac:dyDescent="0.2">
      <c r="B61" s="11">
        <v>4</v>
      </c>
      <c r="C61" s="2" t="s">
        <v>17</v>
      </c>
      <c r="D61" s="8">
        <f>D17/3</f>
        <v>3.1666666666666665</v>
      </c>
      <c r="E61" s="8">
        <f>D61*0.75</f>
        <v>2.375</v>
      </c>
      <c r="F61" s="7" t="s">
        <v>14</v>
      </c>
    </row>
    <row r="62" spans="2:6" x14ac:dyDescent="0.2">
      <c r="B62" s="17"/>
      <c r="C62" s="35" t="s">
        <v>18</v>
      </c>
      <c r="D62" s="6"/>
      <c r="E62" s="6"/>
      <c r="F62" s="18"/>
    </row>
    <row r="63" spans="2:6" ht="17" thickBot="1" x14ac:dyDescent="0.25">
      <c r="B63" s="13"/>
      <c r="D63" s="1"/>
      <c r="E63" s="1"/>
      <c r="F63" s="14"/>
    </row>
    <row r="64" spans="2:6" ht="17" thickBot="1" x14ac:dyDescent="0.25">
      <c r="B64" s="65" t="s">
        <v>19</v>
      </c>
      <c r="C64" s="66"/>
      <c r="D64" s="66"/>
      <c r="E64" s="66"/>
      <c r="F64" s="67"/>
    </row>
    <row r="65" spans="2:6" x14ac:dyDescent="0.2">
      <c r="B65" s="25"/>
      <c r="C65" s="12"/>
      <c r="D65" s="12"/>
      <c r="E65" s="12"/>
      <c r="F65" s="26"/>
    </row>
    <row r="66" spans="2:6" x14ac:dyDescent="0.2">
      <c r="B66" s="23" t="s">
        <v>20</v>
      </c>
      <c r="C66" s="39"/>
      <c r="D66" s="32" t="s">
        <v>21</v>
      </c>
      <c r="F66" s="14"/>
    </row>
    <row r="67" spans="2:6" x14ac:dyDescent="0.2">
      <c r="B67" s="23" t="s">
        <v>22</v>
      </c>
      <c r="C67" s="40" t="s">
        <v>3</v>
      </c>
      <c r="D67" s="32" t="s">
        <v>23</v>
      </c>
      <c r="F67" s="14"/>
    </row>
    <row r="68" spans="2:6" x14ac:dyDescent="0.2">
      <c r="B68" s="13"/>
      <c r="F68" s="14"/>
    </row>
    <row r="69" spans="2:6" x14ac:dyDescent="0.2">
      <c r="B69" s="2"/>
      <c r="C69" s="11" t="s">
        <v>24</v>
      </c>
      <c r="D69" s="11" t="s">
        <v>25</v>
      </c>
      <c r="E69" s="63" t="s">
        <v>26</v>
      </c>
      <c r="F69" s="64"/>
    </row>
    <row r="70" spans="2:6" x14ac:dyDescent="0.2">
      <c r="B70" s="2" t="s">
        <v>27</v>
      </c>
      <c r="C70" s="27">
        <f>IF(C66&gt;U14,U14,C66)</f>
        <v>0</v>
      </c>
      <c r="D70" s="3">
        <f>D58</f>
        <v>10.5</v>
      </c>
      <c r="E70" s="29"/>
      <c r="F70" s="28">
        <f>C70*D70</f>
        <v>0</v>
      </c>
    </row>
    <row r="71" spans="2:6" x14ac:dyDescent="0.2">
      <c r="B71" s="2" t="s">
        <v>28</v>
      </c>
      <c r="C71" s="27">
        <f>IF(C66&gt;U15,U15-U14,IF(C66&lt;T15,0,C66-U14))</f>
        <v>0</v>
      </c>
      <c r="D71" s="3">
        <f>D59</f>
        <v>8.4333333333333336</v>
      </c>
      <c r="E71" s="29"/>
      <c r="F71" s="28">
        <f>C71*D71</f>
        <v>0</v>
      </c>
    </row>
    <row r="72" spans="2:6" x14ac:dyDescent="0.2">
      <c r="B72" s="2" t="s">
        <v>29</v>
      </c>
      <c r="C72" s="27">
        <f>IF(C66&gt;U16,U16-U15,IF(C66&lt;T16,0,C66-U15))</f>
        <v>0</v>
      </c>
      <c r="D72" s="3">
        <f>D60</f>
        <v>4.2</v>
      </c>
      <c r="E72" s="29"/>
      <c r="F72" s="28">
        <f>C72*D72</f>
        <v>0</v>
      </c>
    </row>
    <row r="73" spans="2:6" x14ac:dyDescent="0.2">
      <c r="B73" s="2" t="s">
        <v>30</v>
      </c>
      <c r="C73" s="27">
        <f>IF(C66&gt;U16,C66-U16,0)</f>
        <v>0</v>
      </c>
      <c r="D73" s="3">
        <f>D61</f>
        <v>3.1666666666666665</v>
      </c>
      <c r="E73" s="29"/>
      <c r="F73" s="28">
        <f>C73*D73</f>
        <v>0</v>
      </c>
    </row>
    <row r="74" spans="2:6" x14ac:dyDescent="0.2">
      <c r="B74" s="13"/>
      <c r="D74" s="1"/>
      <c r="E74" s="1"/>
      <c r="F74" s="24"/>
    </row>
    <row r="75" spans="2:6" x14ac:dyDescent="0.2">
      <c r="B75" s="13"/>
      <c r="D75" t="s">
        <v>31</v>
      </c>
      <c r="F75" s="24">
        <f>SUM(F70:F73)</f>
        <v>0</v>
      </c>
    </row>
    <row r="76" spans="2:6" x14ac:dyDescent="0.2">
      <c r="B76" s="13"/>
      <c r="F76" s="24"/>
    </row>
    <row r="77" spans="2:6" x14ac:dyDescent="0.2">
      <c r="B77" s="13"/>
      <c r="D77" t="s">
        <v>32</v>
      </c>
      <c r="F77" s="24">
        <f>IF(C67=Y5,0.25*F75,0)</f>
        <v>0</v>
      </c>
    </row>
    <row r="78" spans="2:6" x14ac:dyDescent="0.2">
      <c r="B78" s="13"/>
      <c r="F78" s="24"/>
    </row>
    <row r="79" spans="2:6" x14ac:dyDescent="0.2">
      <c r="B79" s="13"/>
      <c r="F79" s="24"/>
    </row>
    <row r="80" spans="2:6" x14ac:dyDescent="0.2">
      <c r="B80" s="13"/>
      <c r="D80" s="15" t="s">
        <v>33</v>
      </c>
      <c r="E80" s="15"/>
      <c r="F80" s="34" t="str" cm="1">
        <f t="array" ref="F80">_xlfn.IFS(F75-F77&gt;=200,F75-F77,C66=0," ",(F75-F77)&lt;=200,200)</f>
        <v xml:space="preserve"> </v>
      </c>
    </row>
    <row r="81" spans="1:14" x14ac:dyDescent="0.2">
      <c r="B81" s="13"/>
      <c r="F81" s="36" t="str" cm="1">
        <f t="array" ref="F81">_xlfn.IFS(F75-F77=0," ",F75-F77&lt;=200,"Let op, het minimale tarief is €200,-",F75-F77&gt;=200," ")</f>
        <v xml:space="preserve"> </v>
      </c>
    </row>
    <row r="82" spans="1:14" x14ac:dyDescent="0.2">
      <c r="B82" s="55"/>
      <c r="C82" s="56"/>
      <c r="F82" s="30"/>
    </row>
    <row r="83" spans="1:14" x14ac:dyDescent="0.2">
      <c r="B83" s="19"/>
      <c r="C83" s="20"/>
      <c r="D83" s="31"/>
      <c r="E83" s="41" t="str" cm="1">
        <f t="array" ref="E83">_xlfn.IFS(F83=" "," ",F83&gt;0,"Per woning per jaar")</f>
        <v xml:space="preserve"> </v>
      </c>
      <c r="F83" s="43" t="str" cm="1">
        <f t="array" ref="F83">_xlfn.IFS(C66=0," ",C66&gt;0,F80/C66)</f>
        <v xml:space="preserve"> </v>
      </c>
    </row>
    <row r="84" spans="1:14" x14ac:dyDescent="0.2">
      <c r="A84" s="50"/>
      <c r="B84" s="50"/>
      <c r="C84" s="50"/>
      <c r="D84" s="50"/>
      <c r="E84" s="50"/>
      <c r="F84" s="50"/>
      <c r="G84" s="50"/>
      <c r="H84" s="50"/>
      <c r="I84" s="50"/>
      <c r="J84" s="50"/>
      <c r="K84" s="50"/>
      <c r="L84" s="50"/>
      <c r="M84" s="50"/>
      <c r="N84" s="50"/>
    </row>
  </sheetData>
  <sheetProtection algorithmName="SHA-512" hashValue="2gMQNxa3ff2YihJIO48q/vcAaaq9uxPmMnbgXYXvJn1hUxTSZr42jwWbZ/2QqWcHxxRYcyuRHIk2AOJjbZfA7Q==" saltValue="pavBHyijw7GHNZCHPUouyA==" spinCount="100000" sheet="1" selectLockedCells="1"/>
  <mergeCells count="15">
    <mergeCell ref="B54:F55"/>
    <mergeCell ref="B38:C38"/>
    <mergeCell ref="B82:C82"/>
    <mergeCell ref="B5:F5"/>
    <mergeCell ref="B20:F20"/>
    <mergeCell ref="E25:F25"/>
    <mergeCell ref="B64:F64"/>
    <mergeCell ref="E69:F69"/>
    <mergeCell ref="B11:F11"/>
    <mergeCell ref="B48:F49"/>
    <mergeCell ref="B45:F46"/>
    <mergeCell ref="B7:F7"/>
    <mergeCell ref="B51:F52"/>
    <mergeCell ref="B9:F9"/>
    <mergeCell ref="B43:F43"/>
  </mergeCells>
  <dataValidations count="1">
    <dataValidation type="list" allowBlank="1" showInputMessage="1" showErrorMessage="1" sqref="C23 C67" xr:uid="{2B769A2F-C525-9D4B-AF45-A9B191913FE8}">
      <formula1>$L$5:$L$6</formula1>
    </dataValidation>
  </dataValidations>
  <pageMargins left="0.70866141732283472" right="0.70866141732283472" top="0.74803149606299213" bottom="0.74803149606299213" header="0.31496062992125984" footer="0.31496062992125984"/>
  <pageSetup paperSize="8" scale="98" orientation="landscape"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99d4d8a-d2e8-430a-b742-0bde6677c999">
      <Terms xmlns="http://schemas.microsoft.com/office/infopath/2007/PartnerControls"/>
    </lcf76f155ced4ddcb4097134ff3c332f>
    <TaxCatchAll xmlns="04f11fb8-5d4e-46be-bbb1-70ba70dc708d" xsi:nil="true"/>
    <DEADLINE xmlns="199d4d8a-d2e8-430a-b742-0bde6677c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1A2C44F8609A34FA1B53FFDD71C2C57" ma:contentTypeVersion="20" ma:contentTypeDescription="Een nieuw document maken." ma:contentTypeScope="" ma:versionID="455ae4c1330f70abca44478dc00565bd">
  <xsd:schema xmlns:xsd="http://www.w3.org/2001/XMLSchema" xmlns:xs="http://www.w3.org/2001/XMLSchema" xmlns:p="http://schemas.microsoft.com/office/2006/metadata/properties" xmlns:ns2="199d4d8a-d2e8-430a-b742-0bde6677c999" xmlns:ns3="04f11fb8-5d4e-46be-bbb1-70ba70dc708d" targetNamespace="http://schemas.microsoft.com/office/2006/metadata/properties" ma:root="true" ma:fieldsID="8730428a0b6fa6216bb71726c1c47e7a" ns2:_="" ns3:_="">
    <xsd:import namespace="199d4d8a-d2e8-430a-b742-0bde6677c999"/>
    <xsd:import namespace="04f11fb8-5d4e-46be-bbb1-70ba70dc708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DEADLIN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9d4d8a-d2e8-430a-b742-0bde6677c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b13a9d0f-6f6a-4ad1-a919-7bc0974a209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EADLINE" ma:index="25" nillable="true" ma:displayName="DEADLINE " ma:description="Vul hier de afgesproken deadline in" ma:format="DateOnly" ma:internalName="DEADLINE">
      <xsd:simpleType>
        <xsd:restriction base="dms:DateTim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4f11fb8-5d4e-46be-bbb1-70ba70dc708d" elementFormDefault="qualified">
    <xsd:import namespace="http://schemas.microsoft.com/office/2006/documentManagement/types"/>
    <xsd:import namespace="http://schemas.microsoft.com/office/infopath/2007/PartnerControls"/>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5cafe7ec-1970-49a8-8652-ce0c4e43bd98}" ma:internalName="TaxCatchAll" ma:showField="CatchAllData" ma:web="04f11fb8-5d4e-46be-bbb1-70ba70dc70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72DC6D-DBE7-4C61-B130-BF4D1509BC8B}">
  <ds:schemaRefs>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04f11fb8-5d4e-46be-bbb1-70ba70dc708d"/>
    <ds:schemaRef ds:uri="199d4d8a-d2e8-430a-b742-0bde6677c999"/>
    <ds:schemaRef ds:uri="http://www.w3.org/XML/1998/namespace"/>
  </ds:schemaRefs>
</ds:datastoreItem>
</file>

<file path=customXml/itemProps2.xml><?xml version="1.0" encoding="utf-8"?>
<ds:datastoreItem xmlns:ds="http://schemas.openxmlformats.org/officeDocument/2006/customXml" ds:itemID="{B9304564-E378-450C-9467-EE5B8A1AD21E}">
  <ds:schemaRefs>
    <ds:schemaRef ds:uri="http://schemas.microsoft.com/sharepoint/v3/contenttype/forms"/>
  </ds:schemaRefs>
</ds:datastoreItem>
</file>

<file path=customXml/itemProps3.xml><?xml version="1.0" encoding="utf-8"?>
<ds:datastoreItem xmlns:ds="http://schemas.openxmlformats.org/officeDocument/2006/customXml" ds:itemID="{0DBBC8CF-D15D-4595-88E6-5C690D39F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9d4d8a-d2e8-430a-b742-0bde6677c999"/>
    <ds:schemaRef ds:uri="04f11fb8-5d4e-46be-bbb1-70ba70dc70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vt:i4>
      </vt:variant>
    </vt:vector>
  </HeadingPairs>
  <TitlesOfParts>
    <vt:vector size="1" baseType="lpstr">
      <vt:lpstr>Tarieven In-Use Woningen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Rudy van der Helm</dc:creator>
  <cp:keywords/>
  <dc:description/>
  <cp:lastModifiedBy>Rudy van der Helm</cp:lastModifiedBy>
  <cp:revision/>
  <dcterms:created xsi:type="dcterms:W3CDTF">2019-04-05T11:53:57Z</dcterms:created>
  <dcterms:modified xsi:type="dcterms:W3CDTF">2026-01-07T15:31:20Z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0x010100F1A2C44F8609A34FA1B53FFDD71C2C57</vt:lpwstr>
  </property>
  <property fmtid="{D5CDD505-2E9C-101B-9397-08002B2CF9AE}" pid="3" name="MediaServiceImageTags">
    <vt:lpwstr/>
  </property>
</Properties>
</file>