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eye/Library/CloudStorage/OneDrive-Gedeeldebibliotheken-DutchGreenBuildingCouncil/Ontwikkeling en Beheer - Documenten/10 STRATEGISCH TEAM/1. Lanceringen/01. BIU Woningen v6.0/Tarieven/"/>
    </mc:Choice>
  </mc:AlternateContent>
  <xr:revisionPtr revIDLastSave="0" documentId="13_ncr:1_{FEBD4516-F9E4-114B-8BC4-9A087E1C9A3E}" xr6:coauthVersionLast="47" xr6:coauthVersionMax="47" xr10:uidLastSave="{00000000-0000-0000-0000-000000000000}"/>
  <bookViews>
    <workbookView xWindow="25600" yWindow="500" windowWidth="25600" windowHeight="28300" xr2:uid="{E26255CB-293E-5647-BB06-4C3769315FAB}"/>
  </bookViews>
  <sheets>
    <sheet name="Tarieven In-Use Woningen 2021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2" l="1"/>
  <c r="Q20" i="2"/>
  <c r="Q19" i="2"/>
  <c r="Q18" i="2"/>
  <c r="Q33" i="2" l="1"/>
  <c r="P33" i="2"/>
  <c r="Q32" i="2"/>
  <c r="Q31" i="2"/>
  <c r="P31" i="2"/>
  <c r="Q30" i="2"/>
  <c r="P30" i="2"/>
  <c r="T21" i="2"/>
  <c r="R21" i="2"/>
  <c r="T20" i="2"/>
  <c r="P32" i="2" s="1"/>
  <c r="R20" i="2"/>
  <c r="T19" i="2"/>
  <c r="R19" i="2"/>
  <c r="R18" i="2"/>
  <c r="C30" i="2"/>
  <c r="S32" i="2" l="1"/>
  <c r="S30" i="2"/>
  <c r="S31" i="2"/>
  <c r="S33" i="2"/>
  <c r="C33" i="2"/>
  <c r="G21" i="2"/>
  <c r="E21" i="2"/>
  <c r="S35" i="2" l="1"/>
  <c r="T35" i="2" s="1"/>
  <c r="D33" i="2"/>
  <c r="F33" i="2" s="1"/>
  <c r="S37" i="2" l="1"/>
  <c r="S40" i="2" s="1" a="1"/>
  <c r="S40" i="2" s="1"/>
  <c r="E20" i="2"/>
  <c r="E19" i="2"/>
  <c r="E18" i="2"/>
  <c r="D31" i="2"/>
  <c r="G20" i="2"/>
  <c r="C32" i="2" s="1"/>
  <c r="D32" i="2"/>
  <c r="D30" i="2"/>
  <c r="G19" i="2"/>
  <c r="C31" i="2" s="1"/>
  <c r="S43" i="2" l="1" a="1"/>
  <c r="S43" i="2" s="1"/>
  <c r="R43" i="2" s="1" a="1"/>
  <c r="R43" i="2" s="1"/>
  <c r="S41" i="2" a="1"/>
  <c r="S41" i="2" s="1"/>
  <c r="F31" i="2"/>
  <c r="F30" i="2"/>
  <c r="F32" i="2"/>
  <c r="F35" i="2" l="1"/>
  <c r="F37" i="2" s="1"/>
  <c r="G35" i="2" l="1"/>
  <c r="F41" i="2" a="1"/>
  <c r="F41" i="2" s="1"/>
  <c r="F40" i="2" l="1" a="1"/>
  <c r="F40" i="2" s="1"/>
  <c r="F42" i="2" l="1" a="1"/>
  <c r="F42" i="2" s="1"/>
  <c r="F43" i="2" s="1" a="1"/>
  <c r="F43" i="2" s="1"/>
  <c r="E42" i="2" l="1" a="1"/>
  <c r="E42" i="2" s="1"/>
  <c r="E43" i="2" a="1"/>
  <c r="E4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<sst xmlns="http://schemas.openxmlformats.org/spreadsheetml/2006/main" count="88" uniqueCount="44">
  <si>
    <t>per woning</t>
  </si>
  <si>
    <t>Tariefgroep 1</t>
  </si>
  <si>
    <t>Tariefgroep 2</t>
  </si>
  <si>
    <t>Tariefgroep 3</t>
  </si>
  <si>
    <t>Tariefgroep 4</t>
  </si>
  <si>
    <t>TOTAAL</t>
  </si>
  <si>
    <t>Totaal</t>
  </si>
  <si>
    <t>Per woning</t>
  </si>
  <si>
    <t>Aantal woningen</t>
  </si>
  <si>
    <t>staffel</t>
  </si>
  <si>
    <t>van</t>
  </si>
  <si>
    <t>tot</t>
  </si>
  <si>
    <t>Ja</t>
  </si>
  <si>
    <t>Nee</t>
  </si>
  <si>
    <t>Subtotaal</t>
  </si>
  <si>
    <t>Partner</t>
  </si>
  <si>
    <t>Portefeuilles</t>
  </si>
  <si>
    <t>Tarieven certificeringskosten BREEAM-NL In-Use Woningen</t>
  </si>
  <si>
    <t>Tariefgroep</t>
  </si>
  <si>
    <t>eerste 1.000 woningen</t>
  </si>
  <si>
    <t>woning 1.001-2.500</t>
  </si>
  <si>
    <t>partner-tarief per woning</t>
  </si>
  <si>
    <t>Niet partner</t>
  </si>
  <si>
    <t>Eenheid</t>
  </si>
  <si>
    <t>Rekentool</t>
  </si>
  <si>
    <t>Aantal:</t>
  </si>
  <si>
    <t>Partner:</t>
  </si>
  <si>
    <t>Is uw organisatie partner van DGBC?</t>
  </si>
  <si>
    <t>Vul hier het aantal woningen in.</t>
  </si>
  <si>
    <t>woning 2.501-10.000</t>
  </si>
  <si>
    <t>woning 10.001 - 30.000</t>
  </si>
  <si>
    <t>Boven de 30.000 woningen gaan we graag in gesprek.</t>
  </si>
  <si>
    <t>Partnerkorting: 25%</t>
  </si>
  <si>
    <t>JAARLIJKSE AANPAK</t>
  </si>
  <si>
    <t>BASIS AANPAK</t>
  </si>
  <si>
    <t xml:space="preserve">Bij hercertificering (na 3 jaar) kunnen er woningen worden toegevoegd aan of verwijderd uit het portfolio. Het aantal woningen bepaald middels onderstaande staffel het tarief. </t>
  </si>
  <si>
    <t xml:space="preserve">Jaarlijkse kan het aantal te certificeren woningen worden geupdatet. </t>
  </si>
  <si>
    <t>Rekenhulp tarieven portfolio-aanpak BREEAM-NL In-Use Woningen</t>
  </si>
  <si>
    <t xml:space="preserve">Een portfolio moet ten minste 6 gebouwen/assessments bevatten. </t>
  </si>
  <si>
    <t xml:space="preserve">Per opdrachtgever wordt het tarief vastgesteld op basis van het aantal te certificeren woningen. De certificeringskosten worden lager naarmate er meer woningen worden gecertificeerd, conform onderstaande tabel. </t>
  </si>
  <si>
    <t>Per opdrachtgever wordt het jaarlijkse tarief vastgesteld op basis van het aantal te certificeren woningen. De certificeringskosten worden lager naarmate er meer woningen worden gecertificeerd, conform onderstaande tabel.</t>
  </si>
  <si>
    <t>Versie: januari 2023</t>
  </si>
  <si>
    <t>Indien tussentijds de score van een asset moet worden aangepast op het certificaat (tussentijdse certificeringscyclus) brengen wij €275,- per assessment in rekening.</t>
  </si>
  <si>
    <t xml:space="preserve">Neem voor het certificeren van portfolio's altijd contact op met DGBC via helpdesk@DGBC.nl.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</si>
</sst>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-2]\ * #,##0.00_);_([$€-2]\ * \(#,##0.00\);_([$€-2]\ * &quot;-&quot;??_);_(@_)"/>
    <numFmt numFmtId="165" formatCode="_ [$€-413]\ * #,##0.00_ ;_ [$€-413]\ * \-#,##0.00_ ;_ [$€-413]\ * &quot;-&quot;??_ ;_ @_ "/>
    <numFmt numFmtId="166" formatCode="_([$€-2]\ * #,##0_);_([$€-2]\ * \(#,##0\);_([$€-2]\ * &quot;-&quot;??_);_(@_)"/>
    <numFmt numFmtId="167" formatCode="&quot;€&quot;\ 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7" fontId="0" fillId="0" borderId="0" xfId="0" applyNumberFormat="1"/>
    <xf numFmtId="166" fontId="0" fillId="0" borderId="0" xfId="0" applyNumberFormat="1"/>
    <xf numFmtId="164" fontId="0" fillId="0" borderId="2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0" xfId="0" applyFill="1"/>
    <xf numFmtId="165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2" fillId="0" borderId="10" xfId="0" applyFont="1" applyBorder="1"/>
    <xf numFmtId="0" fontId="3" fillId="0" borderId="11" xfId="0" applyFont="1" applyBorder="1" applyAlignment="1">
      <alignment horizontal="right" vertical="center"/>
    </xf>
    <xf numFmtId="0" fontId="1" fillId="2" borderId="10" xfId="0" applyFont="1" applyFill="1" applyBorder="1" applyAlignment="1">
      <alignment horizontal="left"/>
    </xf>
    <xf numFmtId="166" fontId="0" fillId="0" borderId="11" xfId="0" applyNumberForma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" xfId="0" applyNumberFormat="1" applyBorder="1"/>
    <xf numFmtId="166" fontId="0" fillId="0" borderId="4" xfId="0" applyNumberFormat="1" applyBorder="1"/>
    <xf numFmtId="164" fontId="0" fillId="0" borderId="3" xfId="0" applyNumberFormat="1" applyBorder="1"/>
    <xf numFmtId="166" fontId="0" fillId="0" borderId="0" xfId="0" applyNumberFormat="1" applyAlignment="1">
      <alignment horizontal="right"/>
    </xf>
    <xf numFmtId="0" fontId="0" fillId="0" borderId="11" xfId="0" applyBorder="1" applyAlignment="1">
      <alignment horizontal="right"/>
    </xf>
    <xf numFmtId="0" fontId="3" fillId="0" borderId="13" xfId="0" applyFont="1" applyBorder="1"/>
    <xf numFmtId="0" fontId="4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66" fontId="0" fillId="2" borderId="11" xfId="0" applyNumberFormat="1" applyFill="1" applyBorder="1"/>
    <xf numFmtId="0" fontId="4" fillId="0" borderId="2" xfId="0" applyFont="1" applyBorder="1"/>
    <xf numFmtId="0" fontId="4" fillId="0" borderId="11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3" fontId="8" fillId="4" borderId="0" xfId="0" applyNumberFormat="1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166" fontId="4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4" fillId="0" borderId="14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537747</xdr:colOff>
      <xdr:row>0</xdr:row>
      <xdr:rowOff>109093</xdr:rowOff>
    </xdr:from>
    <xdr:to>
      <xdr:col>17</xdr:col>
      <xdr:colOff>442087</xdr:colOff>
      <xdr:row>1</xdr:row>
      <xdr:rowOff>164925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499A0D7-EEFE-E942-9CAF-084761E91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414" y="109093"/>
          <a:ext cx="3737223" cy="650787"/>
        </a:xfrm>
        <a:prstGeom prst="rect">
          <a:avLst/>
        </a:prstGeom>
      </xdr:spPr>
    </xdr:pic>
    <xdr:clientData/>
  </xdr:twoCellAnchor>
  <xdr:twoCellAnchor editAs="oneCell">
    <xdr:from>
      <xdr:col>17</xdr:col>
      <xdr:colOff>505752</xdr:colOff>
      <xdr:row>0</xdr:row>
      <xdr:rowOff>0</xdr:rowOff>
    </xdr:from>
    <xdr:to>
      <xdr:col>26</xdr:col>
      <xdr:colOff>68648</xdr:colOff>
      <xdr:row>2</xdr:row>
      <xdr:rowOff>87633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29F1F9D-3F7E-AD4C-B304-ED90E1C42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302" y="0"/>
          <a:ext cx="1691004" cy="888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1652-BD83-C940-90A2-26AD129CF605}">
  <sheetPr>
    <pageSetUpPr fitToPage="1"/>
  </sheetPr>
  <dimension ref="B1:AA54"/>
  <sheetViews>
    <sheetView showGridLines="0" tabSelected="1" zoomScale="111" zoomScaleNormal="111" zoomScaleSheetLayoutView="100" workbookViewId="0">
      <selection activeCell="P27" sqref="P27"/>
    </sheetView>
  </sheetViews>
  <sheetFormatPr baseColWidth="10" defaultRowHeight="16" x14ac:dyDescent="0.2"/>
  <cols>
    <col min="1" max="1" width="5.33203125" customWidth="1"/>
    <col min="2" max="2" width="12.33203125" customWidth="1"/>
    <col min="3" max="3" width="24.1640625" customWidth="1"/>
    <col min="4" max="4" width="13.83203125" customWidth="1"/>
    <col min="5" max="5" width="12.6640625" customWidth="1"/>
    <col min="6" max="6" width="15.33203125" customWidth="1"/>
    <col min="7" max="7" width="14.1640625" hidden="1" customWidth="1"/>
    <col min="8" max="11" width="10.83203125" hidden="1" customWidth="1"/>
    <col min="12" max="12" width="4.83203125" hidden="1" customWidth="1"/>
    <col min="13" max="13" width="0" hidden="1" customWidth="1"/>
    <col min="15" max="15" width="12.33203125" customWidth="1"/>
    <col min="16" max="16" width="24.1640625" customWidth="1"/>
    <col min="17" max="17" width="13.83203125" customWidth="1"/>
    <col min="18" max="18" width="12.6640625" customWidth="1"/>
    <col min="19" max="19" width="15.33203125" customWidth="1"/>
    <col min="20" max="20" width="14.1640625" hidden="1" customWidth="1"/>
    <col min="21" max="24" width="10.83203125" hidden="1" customWidth="1"/>
    <col min="25" max="25" width="4.83203125" hidden="1" customWidth="1"/>
    <col min="26" max="26" width="0" hidden="1" customWidth="1"/>
    <col min="28" max="28" width="19.1640625" bestFit="1" customWidth="1"/>
    <col min="30" max="30" width="12.1640625" bestFit="1" customWidth="1"/>
  </cols>
  <sheetData>
    <row r="1" spans="2:25" ht="47" customHeight="1" x14ac:dyDescent="0.2">
      <c r="B1" s="50" t="s">
        <v>37</v>
      </c>
    </row>
    <row r="2" spans="2:25" x14ac:dyDescent="0.2">
      <c r="B2" t="s">
        <v>41</v>
      </c>
    </row>
    <row r="4" spans="2:25" x14ac:dyDescent="0.2">
      <c r="B4" s="79" t="s">
        <v>43</v>
      </c>
    </row>
    <row r="5" spans="2:25" ht="23" customHeight="1" thickBot="1" x14ac:dyDescent="0.25"/>
    <row r="6" spans="2:25" s="40" customFormat="1" ht="31" customHeight="1" thickBot="1" x14ac:dyDescent="0.25">
      <c r="B6" s="53" t="s">
        <v>17</v>
      </c>
      <c r="C6" s="54"/>
      <c r="D6" s="54"/>
      <c r="E6" s="54"/>
      <c r="F6" s="55"/>
      <c r="G6" s="39"/>
      <c r="H6" s="39"/>
      <c r="I6" s="39"/>
      <c r="J6" s="39"/>
      <c r="K6" s="39"/>
      <c r="L6" s="39" t="s">
        <v>12</v>
      </c>
      <c r="M6" s="39"/>
      <c r="N6" s="39"/>
      <c r="O6" s="64" t="s">
        <v>17</v>
      </c>
      <c r="P6" s="65"/>
      <c r="Q6" s="65"/>
      <c r="R6" s="65"/>
      <c r="S6" s="66"/>
      <c r="Y6" s="40" t="s">
        <v>12</v>
      </c>
    </row>
    <row r="7" spans="2:25" s="40" customFormat="1" ht="31" customHeight="1" thickBot="1" x14ac:dyDescent="0.25">
      <c r="B7" s="70" t="s">
        <v>34</v>
      </c>
      <c r="C7" s="71"/>
      <c r="D7" s="71"/>
      <c r="E7" s="71"/>
      <c r="F7" s="72"/>
      <c r="O7" s="73" t="s">
        <v>33</v>
      </c>
      <c r="P7" s="74"/>
      <c r="Q7" s="74"/>
      <c r="R7" s="74"/>
      <c r="S7" s="75"/>
    </row>
    <row r="8" spans="2:25" ht="7" customHeight="1" x14ac:dyDescent="0.25">
      <c r="B8" s="21"/>
      <c r="F8" s="22"/>
      <c r="L8" t="s">
        <v>13</v>
      </c>
      <c r="O8" s="21"/>
      <c r="S8" s="22"/>
      <c r="Y8" t="s">
        <v>13</v>
      </c>
    </row>
    <row r="9" spans="2:25" ht="16" customHeight="1" x14ac:dyDescent="0.2">
      <c r="B9" s="13" t="s">
        <v>38</v>
      </c>
      <c r="F9" s="14"/>
      <c r="O9" s="13" t="s">
        <v>38</v>
      </c>
      <c r="S9" s="14"/>
    </row>
    <row r="10" spans="2:25" ht="6" customHeight="1" x14ac:dyDescent="0.2">
      <c r="B10" s="13"/>
      <c r="D10" s="16"/>
      <c r="E10" s="16"/>
      <c r="F10" s="14"/>
      <c r="O10" s="13"/>
      <c r="Q10" s="16"/>
      <c r="R10" s="16"/>
      <c r="S10" s="14"/>
    </row>
    <row r="11" spans="2:25" ht="53" customHeight="1" x14ac:dyDescent="0.2">
      <c r="B11" s="61" t="s">
        <v>39</v>
      </c>
      <c r="C11" s="62"/>
      <c r="D11" s="62"/>
      <c r="E11" s="62"/>
      <c r="F11" s="63"/>
      <c r="O11" s="61" t="s">
        <v>40</v>
      </c>
      <c r="P11" s="62"/>
      <c r="Q11" s="62"/>
      <c r="R11" s="62"/>
      <c r="S11" s="63"/>
    </row>
    <row r="12" spans="2:25" ht="6" customHeight="1" x14ac:dyDescent="0.2">
      <c r="B12" s="41"/>
      <c r="C12" s="42"/>
      <c r="D12" s="42"/>
      <c r="E12" s="42"/>
      <c r="F12" s="43"/>
      <c r="O12" s="41"/>
      <c r="P12" s="42"/>
      <c r="Q12" s="42"/>
      <c r="R12" s="42"/>
      <c r="S12" s="43"/>
    </row>
    <row r="13" spans="2:25" ht="32" customHeight="1" x14ac:dyDescent="0.2">
      <c r="B13" s="76" t="s">
        <v>35</v>
      </c>
      <c r="C13" s="77"/>
      <c r="D13" s="77"/>
      <c r="E13" s="77"/>
      <c r="F13" s="78"/>
      <c r="O13" s="76" t="s">
        <v>36</v>
      </c>
      <c r="P13" s="77"/>
      <c r="Q13" s="77"/>
      <c r="R13" s="77"/>
      <c r="S13" s="78"/>
    </row>
    <row r="14" spans="2:25" ht="6" customHeight="1" x14ac:dyDescent="0.2">
      <c r="B14" s="13"/>
      <c r="D14" s="16"/>
      <c r="E14" s="16"/>
      <c r="F14" s="14"/>
      <c r="O14" s="13"/>
      <c r="Q14" s="16"/>
      <c r="R14" s="16"/>
      <c r="S14" s="14"/>
    </row>
    <row r="15" spans="2:25" ht="32" customHeight="1" x14ac:dyDescent="0.2">
      <c r="B15" s="76" t="s">
        <v>42</v>
      </c>
      <c r="C15" s="77"/>
      <c r="D15" s="77"/>
      <c r="E15" s="77"/>
      <c r="F15" s="78"/>
      <c r="O15" s="13"/>
      <c r="Q15" s="16"/>
      <c r="R15" s="16"/>
      <c r="S15" s="14"/>
    </row>
    <row r="16" spans="2:25" x14ac:dyDescent="0.2">
      <c r="B16" s="13"/>
      <c r="F16" s="14"/>
      <c r="G16" t="s">
        <v>9</v>
      </c>
      <c r="O16" s="13"/>
      <c r="S16" s="14"/>
      <c r="T16" t="s">
        <v>9</v>
      </c>
    </row>
    <row r="17" spans="2:27" x14ac:dyDescent="0.2">
      <c r="B17" s="9" t="s">
        <v>18</v>
      </c>
      <c r="C17" s="9" t="s">
        <v>16</v>
      </c>
      <c r="D17" s="10" t="s">
        <v>22</v>
      </c>
      <c r="E17" s="10" t="s">
        <v>15</v>
      </c>
      <c r="F17" s="10" t="s">
        <v>23</v>
      </c>
      <c r="G17" t="s">
        <v>10</v>
      </c>
      <c r="H17" t="s">
        <v>11</v>
      </c>
      <c r="O17" s="9" t="s">
        <v>18</v>
      </c>
      <c r="P17" s="9" t="s">
        <v>16</v>
      </c>
      <c r="Q17" s="10" t="s">
        <v>22</v>
      </c>
      <c r="R17" s="10" t="s">
        <v>15</v>
      </c>
      <c r="S17" s="10" t="s">
        <v>23</v>
      </c>
      <c r="T17" t="s">
        <v>10</v>
      </c>
      <c r="U17" t="s">
        <v>11</v>
      </c>
    </row>
    <row r="18" spans="2:27" x14ac:dyDescent="0.2">
      <c r="B18" s="11">
        <v>1</v>
      </c>
      <c r="C18" s="2" t="s">
        <v>19</v>
      </c>
      <c r="D18" s="8">
        <v>27.5</v>
      </c>
      <c r="E18" s="8">
        <f>D18*0.75</f>
        <v>20.625</v>
      </c>
      <c r="F18" s="7" t="s">
        <v>0</v>
      </c>
      <c r="G18" s="35">
        <v>0</v>
      </c>
      <c r="H18" s="35">
        <v>1000</v>
      </c>
      <c r="O18" s="11">
        <v>1</v>
      </c>
      <c r="P18" s="2" t="s">
        <v>19</v>
      </c>
      <c r="Q18" s="8">
        <f>D18/2.5</f>
        <v>11</v>
      </c>
      <c r="R18" s="8">
        <f>Q18*0.75</f>
        <v>8.25</v>
      </c>
      <c r="S18" s="7" t="s">
        <v>0</v>
      </c>
      <c r="T18" s="35">
        <v>0</v>
      </c>
      <c r="U18" s="35">
        <v>1000</v>
      </c>
      <c r="AA18" s="1"/>
    </row>
    <row r="19" spans="2:27" x14ac:dyDescent="0.2">
      <c r="B19" s="11">
        <v>2</v>
      </c>
      <c r="C19" s="2" t="s">
        <v>20</v>
      </c>
      <c r="D19" s="8">
        <v>22</v>
      </c>
      <c r="E19" s="8">
        <f t="shared" ref="E19:E20" si="0">D19*0.75</f>
        <v>16.5</v>
      </c>
      <c r="F19" s="7" t="s">
        <v>0</v>
      </c>
      <c r="G19" s="35">
        <f>H18+1</f>
        <v>1001</v>
      </c>
      <c r="H19" s="35">
        <v>2500</v>
      </c>
      <c r="O19" s="11">
        <v>2</v>
      </c>
      <c r="P19" s="2" t="s">
        <v>20</v>
      </c>
      <c r="Q19" s="8">
        <f>D19/2.5</f>
        <v>8.8000000000000007</v>
      </c>
      <c r="R19" s="8">
        <f t="shared" ref="R19:R20" si="1">Q19*0.75</f>
        <v>6.6000000000000005</v>
      </c>
      <c r="S19" s="7" t="s">
        <v>0</v>
      </c>
      <c r="T19" s="35">
        <f>U18+1</f>
        <v>1001</v>
      </c>
      <c r="U19" s="35">
        <v>2500</v>
      </c>
      <c r="AA19" s="1"/>
    </row>
    <row r="20" spans="2:27" x14ac:dyDescent="0.2">
      <c r="B20" s="11">
        <v>3</v>
      </c>
      <c r="C20" s="2" t="s">
        <v>29</v>
      </c>
      <c r="D20" s="8">
        <v>11</v>
      </c>
      <c r="E20" s="8">
        <f t="shared" si="0"/>
        <v>8.25</v>
      </c>
      <c r="F20" s="7" t="s">
        <v>0</v>
      </c>
      <c r="G20" s="35">
        <f>H19+1</f>
        <v>2501</v>
      </c>
      <c r="H20" s="35">
        <v>10000</v>
      </c>
      <c r="O20" s="11">
        <v>3</v>
      </c>
      <c r="P20" s="2" t="s">
        <v>29</v>
      </c>
      <c r="Q20" s="8">
        <f>D20/2.5</f>
        <v>4.4000000000000004</v>
      </c>
      <c r="R20" s="8">
        <f t="shared" si="1"/>
        <v>3.3000000000000003</v>
      </c>
      <c r="S20" s="7" t="s">
        <v>0</v>
      </c>
      <c r="T20" s="35">
        <f>U19+1</f>
        <v>2501</v>
      </c>
      <c r="U20" s="35">
        <v>10000</v>
      </c>
      <c r="AA20" s="1"/>
    </row>
    <row r="21" spans="2:27" x14ac:dyDescent="0.2">
      <c r="B21" s="11">
        <v>4</v>
      </c>
      <c r="C21" s="2" t="s">
        <v>30</v>
      </c>
      <c r="D21" s="8">
        <v>8.25</v>
      </c>
      <c r="E21" s="8">
        <f>D21*0.75</f>
        <v>6.1875</v>
      </c>
      <c r="F21" s="7" t="s">
        <v>0</v>
      </c>
      <c r="G21" s="35">
        <f>H20+1</f>
        <v>10001</v>
      </c>
      <c r="H21" s="35">
        <v>30000</v>
      </c>
      <c r="O21" s="11">
        <v>4</v>
      </c>
      <c r="P21" s="2" t="s">
        <v>30</v>
      </c>
      <c r="Q21" s="8">
        <f>D21/2.5</f>
        <v>3.3</v>
      </c>
      <c r="R21" s="8">
        <f>Q21*0.75</f>
        <v>2.4749999999999996</v>
      </c>
      <c r="S21" s="7" t="s">
        <v>0</v>
      </c>
      <c r="T21" s="35">
        <f>U20+1</f>
        <v>10001</v>
      </c>
      <c r="U21" s="35">
        <v>30000</v>
      </c>
      <c r="AA21" s="1"/>
    </row>
    <row r="22" spans="2:27" x14ac:dyDescent="0.2">
      <c r="B22" s="17"/>
      <c r="C22" s="37" t="s">
        <v>31</v>
      </c>
      <c r="D22" s="6"/>
      <c r="E22" s="6"/>
      <c r="F22" s="18"/>
      <c r="O22" s="17"/>
      <c r="P22" s="37" t="s">
        <v>31</v>
      </c>
      <c r="Q22" s="6"/>
      <c r="R22" s="6"/>
      <c r="S22" s="18"/>
    </row>
    <row r="23" spans="2:27" ht="17" thickBot="1" x14ac:dyDescent="0.25">
      <c r="B23" s="13"/>
      <c r="D23" s="1"/>
      <c r="E23" s="1"/>
      <c r="F23" s="14"/>
      <c r="O23" s="13"/>
      <c r="Q23" s="1"/>
      <c r="R23" s="1"/>
      <c r="S23" s="14"/>
    </row>
    <row r="24" spans="2:27" ht="17" thickBot="1" x14ac:dyDescent="0.25">
      <c r="B24" s="56" t="s">
        <v>24</v>
      </c>
      <c r="C24" s="57"/>
      <c r="D24" s="57"/>
      <c r="E24" s="57"/>
      <c r="F24" s="58"/>
      <c r="O24" s="67" t="s">
        <v>24</v>
      </c>
      <c r="P24" s="68"/>
      <c r="Q24" s="68"/>
      <c r="R24" s="68"/>
      <c r="S24" s="69"/>
    </row>
    <row r="25" spans="2:27" x14ac:dyDescent="0.2">
      <c r="B25" s="25"/>
      <c r="C25" s="12"/>
      <c r="D25" s="12"/>
      <c r="E25" s="12"/>
      <c r="F25" s="26"/>
      <c r="O25" s="25"/>
      <c r="P25" s="12"/>
      <c r="Q25" s="12"/>
      <c r="R25" s="12"/>
      <c r="S25" s="26"/>
    </row>
    <row r="26" spans="2:27" x14ac:dyDescent="0.2">
      <c r="B26" s="23" t="s">
        <v>25</v>
      </c>
      <c r="C26" s="44">
        <v>5000</v>
      </c>
      <c r="D26" s="33" t="s">
        <v>28</v>
      </c>
      <c r="F26" s="14"/>
      <c r="G26" s="4"/>
      <c r="O26" s="23" t="s">
        <v>25</v>
      </c>
      <c r="P26" s="44">
        <v>5000</v>
      </c>
      <c r="Q26" s="33" t="s">
        <v>28</v>
      </c>
      <c r="S26" s="14"/>
      <c r="T26" s="4"/>
    </row>
    <row r="27" spans="2:27" x14ac:dyDescent="0.2">
      <c r="B27" s="23" t="s">
        <v>26</v>
      </c>
      <c r="C27" s="45" t="s">
        <v>12</v>
      </c>
      <c r="D27" s="33" t="s">
        <v>27</v>
      </c>
      <c r="F27" s="14"/>
      <c r="O27" s="23" t="s">
        <v>26</v>
      </c>
      <c r="P27" s="45" t="s">
        <v>12</v>
      </c>
      <c r="Q27" s="33" t="s">
        <v>27</v>
      </c>
      <c r="S27" s="14"/>
    </row>
    <row r="28" spans="2:27" x14ac:dyDescent="0.2">
      <c r="B28" s="13"/>
      <c r="F28" s="14"/>
      <c r="O28" s="13"/>
      <c r="S28" s="14"/>
    </row>
    <row r="29" spans="2:27" x14ac:dyDescent="0.2">
      <c r="B29" s="2"/>
      <c r="C29" s="11" t="s">
        <v>8</v>
      </c>
      <c r="D29" s="11" t="s">
        <v>7</v>
      </c>
      <c r="E29" s="59" t="s">
        <v>6</v>
      </c>
      <c r="F29" s="60"/>
      <c r="O29" s="2"/>
      <c r="P29" s="11" t="s">
        <v>8</v>
      </c>
      <c r="Q29" s="11" t="s">
        <v>7</v>
      </c>
      <c r="R29" s="59" t="s">
        <v>6</v>
      </c>
      <c r="S29" s="60"/>
    </row>
    <row r="30" spans="2:27" x14ac:dyDescent="0.2">
      <c r="B30" s="2" t="s">
        <v>1</v>
      </c>
      <c r="C30" s="27">
        <f>IF(C26&gt;H18,H18,C26)</f>
        <v>1000</v>
      </c>
      <c r="D30" s="3">
        <f>D18</f>
        <v>27.5</v>
      </c>
      <c r="E30" s="29"/>
      <c r="F30" s="28">
        <f>C30*D30</f>
        <v>27500</v>
      </c>
      <c r="O30" s="2" t="s">
        <v>1</v>
      </c>
      <c r="P30" s="27">
        <f>IF(P26&gt;U18,U18,P26)</f>
        <v>1000</v>
      </c>
      <c r="Q30" s="3">
        <f>Q18</f>
        <v>11</v>
      </c>
      <c r="R30" s="29"/>
      <c r="S30" s="28">
        <f>P30*Q30</f>
        <v>11000</v>
      </c>
    </row>
    <row r="31" spans="2:27" x14ac:dyDescent="0.2">
      <c r="B31" s="2" t="s">
        <v>2</v>
      </c>
      <c r="C31" s="27">
        <f>IF(C26&gt;H19,H19-H18,IF(C26&lt;G19,0,C26-H18))</f>
        <v>1500</v>
      </c>
      <c r="D31" s="3">
        <f>D19</f>
        <v>22</v>
      </c>
      <c r="E31" s="29"/>
      <c r="F31" s="28">
        <f>C31*D31</f>
        <v>33000</v>
      </c>
      <c r="O31" s="2" t="s">
        <v>2</v>
      </c>
      <c r="P31" s="27">
        <f>IF(P26&gt;U19,U19-U18,IF(P26&lt;T19,0,P26-U18))</f>
        <v>1500</v>
      </c>
      <c r="Q31" s="3">
        <f>Q19</f>
        <v>8.8000000000000007</v>
      </c>
      <c r="R31" s="29"/>
      <c r="S31" s="28">
        <f>P31*Q31</f>
        <v>13200.000000000002</v>
      </c>
    </row>
    <row r="32" spans="2:27" x14ac:dyDescent="0.2">
      <c r="B32" s="2" t="s">
        <v>3</v>
      </c>
      <c r="C32" s="27">
        <f>IF(C26&gt;H20,H20-H19,IF(C26&lt;G20,0,C26-H19))</f>
        <v>2500</v>
      </c>
      <c r="D32" s="3">
        <f>D20</f>
        <v>11</v>
      </c>
      <c r="E32" s="29"/>
      <c r="F32" s="28">
        <f>C32*D32</f>
        <v>27500</v>
      </c>
      <c r="O32" s="2" t="s">
        <v>3</v>
      </c>
      <c r="P32" s="27">
        <f>IF(P26&gt;U20,U20-U19,IF(P26&lt;T20,0,P26-U19))</f>
        <v>2500</v>
      </c>
      <c r="Q32" s="3">
        <f>Q20</f>
        <v>4.4000000000000004</v>
      </c>
      <c r="R32" s="29"/>
      <c r="S32" s="28">
        <f>P32*Q32</f>
        <v>11000</v>
      </c>
    </row>
    <row r="33" spans="2:27" x14ac:dyDescent="0.2">
      <c r="B33" s="2" t="s">
        <v>4</v>
      </c>
      <c r="C33" s="27">
        <f>IF(C26&gt;H20,C26-H20,0)</f>
        <v>0</v>
      </c>
      <c r="D33" s="3">
        <f>D21</f>
        <v>8.25</v>
      </c>
      <c r="E33" s="29"/>
      <c r="F33" s="28">
        <f>C33*D33</f>
        <v>0</v>
      </c>
      <c r="O33" s="2" t="s">
        <v>4</v>
      </c>
      <c r="P33" s="27">
        <f>IF(P26&gt;U20,P26-U20,0)</f>
        <v>0</v>
      </c>
      <c r="Q33" s="3">
        <f>Q21</f>
        <v>3.3</v>
      </c>
      <c r="R33" s="29"/>
      <c r="S33" s="28">
        <f>P33*Q33</f>
        <v>0</v>
      </c>
    </row>
    <row r="34" spans="2:27" x14ac:dyDescent="0.2">
      <c r="B34" s="13"/>
      <c r="D34" s="1"/>
      <c r="E34" s="1"/>
      <c r="F34" s="24"/>
      <c r="O34" s="13"/>
      <c r="Q34" s="1"/>
      <c r="R34" s="1"/>
      <c r="S34" s="24"/>
    </row>
    <row r="35" spans="2:27" x14ac:dyDescent="0.2">
      <c r="B35" s="13"/>
      <c r="D35" t="s">
        <v>14</v>
      </c>
      <c r="F35" s="24">
        <f>SUM(F30:F33)</f>
        <v>88000</v>
      </c>
      <c r="G35" s="1">
        <f>F35/C26</f>
        <v>17.600000000000001</v>
      </c>
      <c r="H35" t="s">
        <v>0</v>
      </c>
      <c r="O35" s="13"/>
      <c r="Q35" t="s">
        <v>14</v>
      </c>
      <c r="S35" s="24">
        <f>SUM(S30:S33)</f>
        <v>35200</v>
      </c>
      <c r="T35" s="1">
        <f>S35/P26</f>
        <v>7.04</v>
      </c>
      <c r="U35" t="s">
        <v>0</v>
      </c>
    </row>
    <row r="36" spans="2:27" x14ac:dyDescent="0.2">
      <c r="B36" s="13"/>
      <c r="F36" s="24"/>
      <c r="O36" s="13"/>
      <c r="S36" s="24"/>
    </row>
    <row r="37" spans="2:27" x14ac:dyDescent="0.2">
      <c r="B37" s="13"/>
      <c r="D37" t="s">
        <v>32</v>
      </c>
      <c r="F37" s="24">
        <f>IF(C27=L6,0.25*F35,0)</f>
        <v>22000</v>
      </c>
      <c r="O37" s="13"/>
      <c r="Q37" t="s">
        <v>32</v>
      </c>
      <c r="S37" s="24">
        <f>IF(P27=Y6,0.25*S35,0)</f>
        <v>8800</v>
      </c>
    </row>
    <row r="38" spans="2:27" ht="8" customHeight="1" x14ac:dyDescent="0.2">
      <c r="B38" s="13"/>
      <c r="F38" s="24"/>
      <c r="O38" s="13"/>
      <c r="S38" s="24"/>
    </row>
    <row r="39" spans="2:27" ht="8" customHeight="1" x14ac:dyDescent="0.2">
      <c r="B39" s="13"/>
      <c r="F39" s="24"/>
      <c r="O39" s="13"/>
      <c r="S39" s="24"/>
    </row>
    <row r="40" spans="2:27" x14ac:dyDescent="0.2">
      <c r="B40" s="13"/>
      <c r="D40" s="15" t="s">
        <v>5</v>
      </c>
      <c r="E40" s="15"/>
      <c r="F40" s="36" cm="1">
        <f t="array" ref="F40">_xlfn.IFS(F35-F37&gt;=200,F35-F37,C26=0," ",(F35-F37)&lt;=200,200)</f>
        <v>66000</v>
      </c>
      <c r="G40" s="5"/>
      <c r="O40" s="13"/>
      <c r="Q40" s="15" t="s">
        <v>5</v>
      </c>
      <c r="R40" s="15"/>
      <c r="S40" s="36" cm="1">
        <f t="array" ref="S40">_xlfn.IFS(S35-S37&gt;=200,S35-S37,P26=0," ",(S35-S37)&lt;=200,200)</f>
        <v>26400</v>
      </c>
      <c r="T40" s="5"/>
      <c r="AA40" s="5"/>
    </row>
    <row r="41" spans="2:27" x14ac:dyDescent="0.2">
      <c r="B41" s="13"/>
      <c r="F41" s="38" t="str" cm="1">
        <f t="array" ref="F41">_xlfn.IFS(F35-F37=0," ",F35-F37&lt;=200,"Let op, het minimale tarief is €200,-",F35-F37&gt;=200," ")</f>
        <v xml:space="preserve"> </v>
      </c>
      <c r="O41" s="13"/>
      <c r="S41" s="38" t="str" cm="1">
        <f t="array" ref="S41">_xlfn.IFS(S35-S37=0," ",S35-S37&lt;=200,"Let op, het minimale tarief is €200,-",S35-S37&gt;=200," ")</f>
        <v xml:space="preserve"> </v>
      </c>
    </row>
    <row r="42" spans="2:27" x14ac:dyDescent="0.2">
      <c r="B42" s="51"/>
      <c r="C42" s="52"/>
      <c r="E42" s="48" t="str" cm="1">
        <f t="array" ref="E42">_xlfn.IFS(F42=" "," ",F42&gt;0,"Per woning")</f>
        <v>Per woning</v>
      </c>
      <c r="F42" s="46" cm="1">
        <f t="array" ref="F42">_xlfn.IFS(C26=0," ",C26&gt;0,F40/C26)</f>
        <v>13.2</v>
      </c>
      <c r="O42" s="51"/>
      <c r="P42" s="52"/>
      <c r="S42" s="31"/>
    </row>
    <row r="43" spans="2:27" x14ac:dyDescent="0.2">
      <c r="B43" s="19"/>
      <c r="C43" s="20"/>
      <c r="D43" s="32"/>
      <c r="E43" s="47" t="str" cm="1">
        <f t="array" ref="E43">_xlfn.IFS(F43=" "," ",F43&gt;0,"Per woning per jaar")</f>
        <v>Per woning per jaar</v>
      </c>
      <c r="F43" s="49" cm="1">
        <f t="array" ref="F43">_xlfn.IFS(C26=0," ",C26&gt;0,F42/3)</f>
        <v>4.3999999999999995</v>
      </c>
      <c r="G43" t="s">
        <v>21</v>
      </c>
      <c r="O43" s="19"/>
      <c r="P43" s="20"/>
      <c r="Q43" s="32"/>
      <c r="R43" s="47" t="str" cm="1">
        <f t="array" ref="R43">_xlfn.IFS(S43=" "," ",S43&gt;0,"Per woning per jaar")</f>
        <v>Per woning per jaar</v>
      </c>
      <c r="S43" s="49" cm="1">
        <f t="array" ref="S43">_xlfn.IFS(P26=0," ",P26&gt;0,S40/P26)</f>
        <v>5.28</v>
      </c>
      <c r="T43" t="s">
        <v>21</v>
      </c>
    </row>
    <row r="45" spans="2:27" x14ac:dyDescent="0.2">
      <c r="S45" s="34"/>
    </row>
    <row r="46" spans="2:27" x14ac:dyDescent="0.2">
      <c r="F46" s="30"/>
      <c r="S46" s="30"/>
    </row>
    <row r="50" spans="3:6" x14ac:dyDescent="0.2">
      <c r="F50" s="5"/>
    </row>
    <row r="53" spans="3:6" x14ac:dyDescent="0.2">
      <c r="C53" s="5"/>
      <c r="E53" s="5"/>
    </row>
    <row r="54" spans="3:6" x14ac:dyDescent="0.2">
      <c r="C54" s="5"/>
      <c r="E54" s="5"/>
    </row>
  </sheetData>
  <sheetProtection algorithmName="SHA-512" hashValue="SILKohxXIZKSFXtJKIp3ca0yLmmstMqlJ5p2G04lGaDCsXbIStrDCyesdbKRMWfUO0ANIkokpX2O6BbYpnQ4Bw==" saltValue="fJzhqgSwUtFoFf+n3RytTQ==" spinCount="100000" sheet="1" objects="1" scenarios="1" selectLockedCells="1"/>
  <mergeCells count="15">
    <mergeCell ref="B42:C42"/>
    <mergeCell ref="O42:P42"/>
    <mergeCell ref="B6:F6"/>
    <mergeCell ref="B24:F24"/>
    <mergeCell ref="E29:F29"/>
    <mergeCell ref="B11:F11"/>
    <mergeCell ref="O6:S6"/>
    <mergeCell ref="O11:S11"/>
    <mergeCell ref="O24:S24"/>
    <mergeCell ref="R29:S29"/>
    <mergeCell ref="B7:F7"/>
    <mergeCell ref="O7:S7"/>
    <mergeCell ref="B13:F13"/>
    <mergeCell ref="B15:F15"/>
    <mergeCell ref="O13:S13"/>
  </mergeCells>
  <dataValidations count="1">
    <dataValidation type="list" allowBlank="1" showInputMessage="1" showErrorMessage="1" sqref="C27 P27" xr:uid="{2B769A2F-C525-9D4B-AF45-A9B191913FE8}">
      <formula1>$L$6:$L$8</formula1>
    </dataValidation>
  </dataValidations>
  <pageMargins left="0.70866141732283472" right="0.70866141732283472" top="0.74803149606299213" bottom="0.74803149606299213" header="0.31496062992125984" footer="0.31496062992125984"/>
  <pageSetup paperSize="8" scale="98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9d4d8a-d2e8-430a-b742-0bde6677c999">
      <Terms xmlns="http://schemas.microsoft.com/office/infopath/2007/PartnerControls"/>
    </lcf76f155ced4ddcb4097134ff3c332f>
    <TaxCatchAll xmlns="04f11fb8-5d4e-46be-bbb1-70ba70dc70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6" ma:contentTypeDescription="Een nieuw document maken." ma:contentTypeScope="" ma:versionID="6695e2b2b1e806f0c08ad87dd4750c6f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95dc26624c1e9fa493f4daec239301d2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13a9d0f-6f6a-4ad1-a919-7bc0974a2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afe7ec-1970-49a8-8652-ce0c4e43bd98}" ma:internalName="TaxCatchAll" ma:showField="CatchAllData" ma:web="04f11fb8-5d4e-46be-bbb1-70ba70dc7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2DC6D-DBE7-4C61-B130-BF4D1509BC8B}">
  <ds:schemaRefs>
    <ds:schemaRef ds:uri="http://schemas.microsoft.com/office/2006/documentManagement/types"/>
    <ds:schemaRef ds:uri="199d4d8a-d2e8-430a-b742-0bde6677c999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04f11fb8-5d4e-46be-bbb1-70ba70dc708d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EE36F5-3E36-4CDF-B74D-F41924189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04564-E378-450C-9467-EE5B8A1AD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Tarieven In-Use Woningen 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van der Helm</dc:creator>
  <cp:lastModifiedBy>Microsoft Office User</cp:lastModifiedBy>
  <dcterms:created xsi:type="dcterms:W3CDTF">2019-04-05T11:53:57Z</dcterms:created>
  <dcterms:modified xsi:type="dcterms:W3CDTF">2023-01-11T13:43:19Z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  <property fmtid="{D5CDD505-2E9C-101B-9397-08002B2CF9AE}" pid="3" name="MediaServiceImageTags">
    <vt:lpwstr/>
  </property>
</Properties>
</file>