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gbcnl.sharepoint.com/sites/ontwikkelingenbeheer/Gedeelde documenten/02 IN-USE/09 Portfolio aanpak ubouw/4. Tariefstelling/Rekenmodel Tarieven 2021/"/>
    </mc:Choice>
  </mc:AlternateContent>
  <xr:revisionPtr revIDLastSave="9" documentId="13_ncr:1_{EC4FA8B6-35CA-124E-B811-DA620C114FC8}" xr6:coauthVersionLast="46" xr6:coauthVersionMax="46" xr10:uidLastSave="{11594095-2BF1-114A-B96D-7819F5032A1B}"/>
  <bookViews>
    <workbookView xWindow="65600" yWindow="500" windowWidth="14400" windowHeight="17500" tabRatio="500" xr2:uid="{00000000-000D-0000-FFFF-FFFF00000000}"/>
  </bookViews>
  <sheets>
    <sheet name="Jaarlijks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5" i="1"/>
  <c r="E1" i="1" l="1"/>
  <c r="F1" i="1" s="1"/>
  <c r="F25" i="1" s="1"/>
  <c r="F18" i="1" l="1"/>
  <c r="E25" i="1"/>
  <c r="E18" i="1" s="1"/>
  <c r="F32" i="1"/>
  <c r="C9" i="1"/>
  <c r="C10" i="1"/>
  <c r="C11" i="1"/>
  <c r="C12" i="1"/>
  <c r="C13" i="1"/>
  <c r="C14" i="1"/>
  <c r="C17" i="1" l="1"/>
  <c r="E32" i="1"/>
  <c r="E16" i="1" s="1"/>
  <c r="F16" i="1"/>
  <c r="F26" i="1"/>
  <c r="E26" i="1" s="1"/>
  <c r="E10" i="1" s="1"/>
  <c r="F28" i="1"/>
  <c r="E28" i="1" s="1"/>
  <c r="E12" i="1" s="1"/>
  <c r="F30" i="1"/>
  <c r="E30" i="1" s="1"/>
  <c r="E14" i="1" s="1"/>
  <c r="F31" i="1"/>
  <c r="E31" i="1" s="1"/>
  <c r="E15" i="1" s="1"/>
  <c r="F27" i="1"/>
  <c r="E27" i="1" s="1"/>
  <c r="E11" i="1" s="1"/>
  <c r="F29" i="1"/>
  <c r="E29" i="1" s="1"/>
  <c r="E13" i="1" s="1"/>
  <c r="F9" i="1"/>
  <c r="F15" i="1" l="1"/>
  <c r="E9" i="1"/>
  <c r="E17" i="1" s="1"/>
  <c r="E19" i="1" s="1"/>
  <c r="F11" i="1"/>
  <c r="F12" i="1"/>
  <c r="F10" i="1"/>
  <c r="F13" i="1"/>
  <c r="F14" i="1"/>
  <c r="F17" i="1" l="1"/>
  <c r="F19" i="1" s="1"/>
</calcChain>
</file>

<file path=xl/sharedStrings.xml><?xml version="1.0" encoding="utf-8"?>
<sst xmlns="http://schemas.openxmlformats.org/spreadsheetml/2006/main" count="41" uniqueCount="29">
  <si>
    <t>Standaard certificeringskosten</t>
  </si>
  <si>
    <t>Participantenkorting</t>
  </si>
  <si>
    <t>Portfolio-aanpak 'Jaarlijks'</t>
  </si>
  <si>
    <t>Prijs categorieën</t>
  </si>
  <si>
    <t>Min. aantal Assets</t>
  </si>
  <si>
    <t>Max. aantal Assets</t>
  </si>
  <si>
    <t>Certificeringskosten*</t>
  </si>
  <si>
    <t>Kortingspercentage per categorie</t>
  </si>
  <si>
    <t>Prijscategorie 1</t>
  </si>
  <si>
    <t>Prijscategorie 2</t>
  </si>
  <si>
    <t>Prijscategorie 3</t>
  </si>
  <si>
    <t>Prijscategorie 4</t>
  </si>
  <si>
    <t>Prijscategorie 5</t>
  </si>
  <si>
    <t>Prijscategorie 6</t>
  </si>
  <si>
    <t>Prijscategorie 7</t>
  </si>
  <si>
    <t>*certificeringskosten zijn inclusief registratiekosten</t>
  </si>
  <si>
    <t>Rekenhulp certificeringskosten portfolio-aanpak 'Jaarlijks'</t>
  </si>
  <si>
    <t>Invoer aantal gebouwen:</t>
  </si>
  <si>
    <t>Aantal gebouwen per categorie</t>
  </si>
  <si>
    <t>Totaal</t>
  </si>
  <si>
    <t>Kosten traditioneel</t>
  </si>
  <si>
    <t>Kortingspercentage tov traditioneel</t>
  </si>
  <si>
    <t>&lt;-- aantal gebouwen hier invoeren</t>
  </si>
  <si>
    <t>&lt;-- certificeringskosten</t>
  </si>
  <si>
    <t>Niet-Participant</t>
  </si>
  <si>
    <t>Participant</t>
  </si>
  <si>
    <t>Tarieven 2021</t>
  </si>
  <si>
    <t>Prijscategorie 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</si>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</sst>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US$&quot;\ * #,##0.00_);_(&quot;US$&quot;\ * \(#,##0.00\);_(&quot;US$&quot;\ * &quot;-&quot;??_);_(@_)"/>
    <numFmt numFmtId="165" formatCode="_-[$€-413]\ * #,##0_-;_-[$€-413]\ * #,##0\-;_-[$€-413]\ * &quot;-&quot;??_-;_-@_-"/>
    <numFmt numFmtId="166" formatCode="_([$€-2]\ * #,##0_);_([$€-2]\ * \(#,##0\);_([$€-2]\ * &quot;-&quot;??_);_(@_)"/>
    <numFmt numFmtId="167" formatCode="0.0%"/>
    <numFmt numFmtId="168" formatCode="_([$€-2]\ * #,##0.00_);_([$€-2]\ * \(#,##0.00\);_([$€-2]\ * &quot;-&quot;??_);_(@_)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2"/>
      <color theme="0" tint="-0.34998626667073579"/>
      <name val="Calibri"/>
      <family val="2"/>
      <scheme val="minor"/>
    </font>
    <font>
      <b/>
      <sz val="20"/>
      <color rgb="FF3366FF"/>
      <name val="Calibri"/>
      <family val="2"/>
      <scheme val="minor"/>
    </font>
    <font>
      <i/>
      <sz val="12"/>
      <color rgb="FF008000"/>
      <name val="Calibri"/>
      <family val="2"/>
      <scheme val="minor"/>
    </font>
    <font>
      <b/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9"/>
      <color rgb="FFFFFFFF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Arial"/>
      <family val="2"/>
    </font>
    <font>
      <i/>
      <sz val="9"/>
      <color rgb="FFFF0000"/>
      <name val="Arial"/>
      <family val="2"/>
    </font>
    <font>
      <i/>
      <sz val="9"/>
      <color theme="1"/>
      <name val="Arial"/>
      <family val="2"/>
    </font>
    <font>
      <sz val="14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86B21"/>
        <bgColor indexed="64"/>
      </patternFill>
    </fill>
    <fill>
      <patternFill patternType="solid">
        <fgColor rgb="FF8AA88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165" fontId="2" fillId="2" borderId="1" xfId="0" applyNumberFormat="1" applyFont="1" applyFill="1" applyBorder="1"/>
    <xf numFmtId="0" fontId="0" fillId="3" borderId="0" xfId="0" applyFill="1"/>
    <xf numFmtId="9" fontId="2" fillId="2" borderId="1" xfId="0" applyNumberFormat="1" applyFont="1" applyFill="1" applyBorder="1"/>
    <xf numFmtId="0" fontId="6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>
      <alignment vertical="center"/>
    </xf>
    <xf numFmtId="0" fontId="0" fillId="0" borderId="0" xfId="0" applyFill="1"/>
    <xf numFmtId="0" fontId="17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9" fontId="18" fillId="2" borderId="1" xfId="0" applyNumberFormat="1" applyFont="1" applyFill="1" applyBorder="1" applyAlignment="1">
      <alignment horizontal="center"/>
    </xf>
    <xf numFmtId="9" fontId="14" fillId="2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/>
    </xf>
    <xf numFmtId="9" fontId="19" fillId="2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/>
    <xf numFmtId="0" fontId="4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66" fontId="0" fillId="6" borderId="0" xfId="0" applyNumberFormat="1" applyFill="1"/>
    <xf numFmtId="0" fontId="5" fillId="6" borderId="0" xfId="0" applyFont="1" applyFill="1"/>
    <xf numFmtId="0" fontId="10" fillId="6" borderId="0" xfId="0" applyFont="1" applyFill="1"/>
    <xf numFmtId="167" fontId="12" fillId="6" borderId="0" xfId="2" applyNumberFormat="1" applyFont="1" applyFill="1"/>
    <xf numFmtId="0" fontId="15" fillId="6" borderId="0" xfId="0" applyFont="1" applyFill="1"/>
    <xf numFmtId="0" fontId="16" fillId="6" borderId="0" xfId="0" applyFont="1" applyFill="1"/>
    <xf numFmtId="0" fontId="5" fillId="6" borderId="0" xfId="0" applyFont="1" applyFill="1" applyAlignment="1">
      <alignment horizontal="center"/>
    </xf>
    <xf numFmtId="9" fontId="0" fillId="6" borderId="0" xfId="2" applyFont="1" applyFill="1"/>
    <xf numFmtId="0" fontId="14" fillId="6" borderId="0" xfId="0" applyFont="1" applyFill="1" applyBorder="1" applyAlignment="1">
      <alignment vertical="center"/>
    </xf>
    <xf numFmtId="0" fontId="20" fillId="6" borderId="0" xfId="0" applyFont="1" applyFill="1"/>
    <xf numFmtId="0" fontId="21" fillId="6" borderId="0" xfId="0" applyFont="1" applyFill="1"/>
    <xf numFmtId="0" fontId="18" fillId="6" borderId="0" xfId="0" applyFont="1" applyFill="1"/>
    <xf numFmtId="0" fontId="22" fillId="6" borderId="0" xfId="0" applyFont="1" applyFill="1" applyAlignment="1">
      <alignment vertical="center"/>
    </xf>
    <xf numFmtId="9" fontId="0" fillId="6" borderId="0" xfId="0" applyNumberFormat="1" applyFill="1" applyBorder="1" applyAlignment="1">
      <alignment horizontal="center"/>
    </xf>
    <xf numFmtId="9" fontId="8" fillId="6" borderId="0" xfId="0" applyNumberFormat="1" applyFont="1" applyFill="1" applyBorder="1" applyAlignment="1">
      <alignment horizontal="center" vertical="center" wrapText="1"/>
    </xf>
    <xf numFmtId="9" fontId="9" fillId="6" borderId="0" xfId="0" applyNumberFormat="1" applyFont="1" applyFill="1" applyBorder="1" applyAlignment="1">
      <alignment horizontal="center" vertical="center" wrapText="1"/>
    </xf>
    <xf numFmtId="168" fontId="0" fillId="2" borderId="1" xfId="0" applyNumberFormat="1" applyFill="1" applyBorder="1"/>
    <xf numFmtId="168" fontId="2" fillId="2" borderId="5" xfId="0" applyNumberFormat="1" applyFont="1" applyFill="1" applyBorder="1"/>
    <xf numFmtId="168" fontId="10" fillId="6" borderId="0" xfId="0" applyNumberFormat="1" applyFont="1" applyFill="1"/>
    <xf numFmtId="168" fontId="14" fillId="2" borderId="1" xfId="1" applyNumberFormat="1" applyFont="1" applyFill="1" applyBorder="1" applyAlignment="1">
      <alignment vertical="center" wrapText="1"/>
    </xf>
    <xf numFmtId="0" fontId="23" fillId="6" borderId="0" xfId="0" applyFont="1" applyFill="1" applyAlignment="1">
      <alignment vertical="top"/>
    </xf>
    <xf numFmtId="2" fontId="0" fillId="3" borderId="0" xfId="0" applyNumberFormat="1" applyFill="1"/>
    <xf numFmtId="168" fontId="0" fillId="6" borderId="0" xfId="0" applyNumberFormat="1" applyFill="1"/>
    <xf numFmtId="168" fontId="0" fillId="2" borderId="11" xfId="0" applyNumberFormat="1" applyFill="1" applyBorder="1"/>
    <xf numFmtId="0" fontId="2" fillId="2" borderId="1" xfId="0" applyFont="1" applyFill="1" applyBorder="1" applyAlignment="1">
      <alignment horizontal="left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145"/>
  <sheetViews>
    <sheetView tabSelected="1" topLeftCell="A3" zoomScale="110" zoomScaleNormal="110" zoomScalePageLayoutView="125" workbookViewId="0">
      <selection activeCell="E6" sqref="E6"/>
    </sheetView>
  </sheetViews>
  <sheetFormatPr baseColWidth="10" defaultRowHeight="16" x14ac:dyDescent="0.2"/>
  <cols>
    <col min="1" max="1" width="1.83203125" style="17" customWidth="1"/>
    <col min="2" max="2" width="14.5" customWidth="1"/>
    <col min="3" max="4" width="9.83203125" customWidth="1"/>
    <col min="5" max="5" width="21.83203125" style="8" customWidth="1"/>
    <col min="6" max="6" width="21.83203125" customWidth="1"/>
    <col min="7" max="7" width="15.83203125" customWidth="1"/>
    <col min="8" max="8" width="4.6640625" style="17" bestFit="1" customWidth="1"/>
    <col min="9" max="9" width="21.33203125" style="17" customWidth="1"/>
    <col min="10" max="22" width="10.5" style="17" customWidth="1"/>
    <col min="23" max="101" width="10.83203125" style="17"/>
  </cols>
  <sheetData>
    <row r="1" spans="1:101" s="2" customFormat="1" hidden="1" x14ac:dyDescent="0.2">
      <c r="A1" s="17"/>
      <c r="B1" s="43" t="s">
        <v>0</v>
      </c>
      <c r="C1" s="43"/>
      <c r="D1" s="1">
        <v>2190</v>
      </c>
      <c r="E1" s="2">
        <f>D1*(1-D2)</f>
        <v>1642.5</v>
      </c>
      <c r="F1" s="40">
        <f>(E1/3)</f>
        <v>547.5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</row>
    <row r="2" spans="1:101" s="2" customFormat="1" hidden="1" x14ac:dyDescent="0.2">
      <c r="A2" s="17"/>
      <c r="B2" s="43" t="s">
        <v>1</v>
      </c>
      <c r="C2" s="43"/>
      <c r="D2" s="3">
        <v>0.25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</row>
    <row r="3" spans="1:101" s="17" customFormat="1" ht="26" x14ac:dyDescent="0.3">
      <c r="B3" s="15" t="s">
        <v>16</v>
      </c>
      <c r="C3" s="16"/>
      <c r="D3" s="16"/>
      <c r="G3" s="18"/>
      <c r="U3" s="19"/>
      <c r="W3" s="19"/>
      <c r="Y3" s="19"/>
      <c r="AA3" s="19"/>
      <c r="AC3" s="19"/>
      <c r="AE3" s="19"/>
      <c r="AF3" s="19"/>
      <c r="AI3" s="19"/>
    </row>
    <row r="4" spans="1:101" s="17" customFormat="1" ht="19" x14ac:dyDescent="0.25">
      <c r="B4" s="39" t="s">
        <v>26</v>
      </c>
      <c r="C4" s="16"/>
      <c r="D4" s="16"/>
      <c r="G4" s="18"/>
      <c r="U4" s="19"/>
      <c r="W4" s="19"/>
      <c r="Y4" s="19"/>
      <c r="AA4" s="19"/>
      <c r="AC4" s="19"/>
      <c r="AE4" s="19"/>
      <c r="AF4" s="19"/>
      <c r="AI4" s="19"/>
    </row>
    <row r="5" spans="1:101" s="2" customFormat="1" ht="26" x14ac:dyDescent="0.3">
      <c r="A5" s="17"/>
      <c r="B5" s="48" t="s">
        <v>17</v>
      </c>
      <c r="C5" s="49"/>
      <c r="D5" s="50"/>
      <c r="E5" s="6">
        <v>180</v>
      </c>
      <c r="F5" s="31" t="s">
        <v>22</v>
      </c>
      <c r="G5" s="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9"/>
      <c r="V5" s="17"/>
      <c r="W5" s="19"/>
      <c r="X5" s="17"/>
      <c r="Y5" s="19"/>
      <c r="Z5" s="17"/>
      <c r="AA5" s="19"/>
      <c r="AB5" s="17"/>
      <c r="AC5" s="19"/>
      <c r="AD5" s="17"/>
      <c r="AE5" s="19"/>
      <c r="AF5" s="19"/>
      <c r="AG5" s="17"/>
      <c r="AH5" s="17"/>
      <c r="AI5" s="19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</row>
    <row r="6" spans="1:101" s="17" customFormat="1" x14ac:dyDescent="0.2">
      <c r="C6" s="20"/>
      <c r="D6" s="20"/>
      <c r="E6" s="17" t="s">
        <v>28</v>
      </c>
    </row>
    <row r="7" spans="1:101" s="2" customFormat="1" x14ac:dyDescent="0.2">
      <c r="A7" s="17"/>
      <c r="B7" s="51" t="s">
        <v>3</v>
      </c>
      <c r="C7" s="52" t="s">
        <v>18</v>
      </c>
      <c r="D7" s="53"/>
      <c r="E7" s="56" t="s">
        <v>6</v>
      </c>
      <c r="F7" s="5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</row>
    <row r="8" spans="1:101" s="2" customFormat="1" x14ac:dyDescent="0.2">
      <c r="A8" s="17"/>
      <c r="B8" s="51"/>
      <c r="C8" s="54"/>
      <c r="D8" s="55"/>
      <c r="E8" s="4" t="s">
        <v>24</v>
      </c>
      <c r="F8" s="4" t="s">
        <v>25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</row>
    <row r="9" spans="1:101" s="2" customFormat="1" x14ac:dyDescent="0.2">
      <c r="A9" s="17"/>
      <c r="B9" s="5" t="s">
        <v>8</v>
      </c>
      <c r="C9" s="60">
        <f>IF($E$5&lt;6,$E$5,5)</f>
        <v>5</v>
      </c>
      <c r="D9" s="60"/>
      <c r="E9" s="35">
        <f t="shared" ref="E9:E16" si="0">C9*E25</f>
        <v>3650</v>
      </c>
      <c r="F9" s="35">
        <f t="shared" ref="F9:F16" si="1">C9*F25</f>
        <v>2737.5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</row>
    <row r="10" spans="1:101" s="2" customFormat="1" x14ac:dyDescent="0.2">
      <c r="A10" s="17"/>
      <c r="B10" s="5" t="s">
        <v>9</v>
      </c>
      <c r="C10" s="60">
        <f>IF($E$5&lt;6,0,IF($E$5&lt;11,$E$5-5,5))</f>
        <v>5</v>
      </c>
      <c r="D10" s="60"/>
      <c r="E10" s="35">
        <f t="shared" si="0"/>
        <v>3650</v>
      </c>
      <c r="F10" s="35">
        <f t="shared" si="1"/>
        <v>2737.5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</row>
    <row r="11" spans="1:101" s="2" customFormat="1" x14ac:dyDescent="0.2">
      <c r="A11" s="17"/>
      <c r="B11" s="5" t="s">
        <v>10</v>
      </c>
      <c r="C11" s="60">
        <f>IF($E$5&lt;11,0,IF($E$5&lt;21,$E$5-10,10))</f>
        <v>10</v>
      </c>
      <c r="D11" s="60"/>
      <c r="E11" s="35">
        <f t="shared" si="0"/>
        <v>6205</v>
      </c>
      <c r="F11" s="35">
        <f t="shared" si="1"/>
        <v>4653.75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</row>
    <row r="12" spans="1:101" s="2" customFormat="1" x14ac:dyDescent="0.2">
      <c r="A12" s="17"/>
      <c r="B12" s="5" t="s">
        <v>11</v>
      </c>
      <c r="C12" s="60">
        <f>IF($E$5&lt;21,0,IF($E$5&lt;31,$E$5-20,10))</f>
        <v>10</v>
      </c>
      <c r="D12" s="60"/>
      <c r="E12" s="35">
        <f t="shared" si="0"/>
        <v>5840</v>
      </c>
      <c r="F12" s="35">
        <f t="shared" si="1"/>
        <v>4380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</row>
    <row r="13" spans="1:101" s="2" customFormat="1" x14ac:dyDescent="0.2">
      <c r="A13" s="17"/>
      <c r="B13" s="5" t="s">
        <v>12</v>
      </c>
      <c r="C13" s="60">
        <f>IF($E$5&lt;31,0,IF($E$5&lt;41,$E$5-30,10))</f>
        <v>10</v>
      </c>
      <c r="D13" s="60"/>
      <c r="E13" s="35">
        <f t="shared" si="0"/>
        <v>5475</v>
      </c>
      <c r="F13" s="35">
        <f t="shared" si="1"/>
        <v>4106.25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</row>
    <row r="14" spans="1:101" s="2" customFormat="1" x14ac:dyDescent="0.2">
      <c r="A14" s="17"/>
      <c r="B14" s="5" t="s">
        <v>13</v>
      </c>
      <c r="C14" s="60">
        <f>IF($E$5&lt;41,0,IF($E$5&lt;51,$E$5-40,10))</f>
        <v>10</v>
      </c>
      <c r="D14" s="60"/>
      <c r="E14" s="35">
        <f t="shared" si="0"/>
        <v>5110</v>
      </c>
      <c r="F14" s="35">
        <f t="shared" si="1"/>
        <v>3832.5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</row>
    <row r="15" spans="1:101" s="2" customFormat="1" x14ac:dyDescent="0.2">
      <c r="A15" s="17"/>
      <c r="B15" s="5" t="s">
        <v>14</v>
      </c>
      <c r="C15" s="60">
        <f>IF($E$5&lt;51,0,IF($E$5&lt;75,$E$5-50,25))</f>
        <v>25</v>
      </c>
      <c r="D15" s="60"/>
      <c r="E15" s="35">
        <f t="shared" si="0"/>
        <v>11862.5</v>
      </c>
      <c r="F15" s="35">
        <f t="shared" si="1"/>
        <v>8896.875</v>
      </c>
      <c r="G15" s="17"/>
      <c r="H15" s="2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</row>
    <row r="16" spans="1:101" s="2" customFormat="1" ht="17" thickBot="1" x14ac:dyDescent="0.25">
      <c r="A16" s="17"/>
      <c r="B16" s="5" t="s">
        <v>27</v>
      </c>
      <c r="C16" s="62">
        <f>IF($E$5&lt;51,0,$E$5-75)</f>
        <v>105</v>
      </c>
      <c r="D16" s="62"/>
      <c r="E16" s="42">
        <f t="shared" si="0"/>
        <v>38325</v>
      </c>
      <c r="F16" s="42">
        <f t="shared" si="1"/>
        <v>28743.75</v>
      </c>
      <c r="G16" s="17"/>
      <c r="H16" s="2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</row>
    <row r="17" spans="1:101" s="2" customFormat="1" ht="20" thickTop="1" x14ac:dyDescent="0.2">
      <c r="A17" s="17"/>
      <c r="B17" s="7" t="s">
        <v>19</v>
      </c>
      <c r="C17" s="61">
        <f>SUM(C9:C16)</f>
        <v>180</v>
      </c>
      <c r="D17" s="61"/>
      <c r="E17" s="36">
        <f>SUM(E9:E16)</f>
        <v>80117.5</v>
      </c>
      <c r="F17" s="36">
        <f>SUM(F9:F16)</f>
        <v>60088.125</v>
      </c>
      <c r="G17" s="31" t="s">
        <v>23</v>
      </c>
      <c r="H17" s="2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</row>
    <row r="18" spans="1:101" s="17" customFormat="1" x14ac:dyDescent="0.2">
      <c r="B18" s="21" t="s">
        <v>20</v>
      </c>
      <c r="C18" s="21"/>
      <c r="E18" s="37">
        <f>E5*E25</f>
        <v>131400</v>
      </c>
      <c r="F18" s="37">
        <f>E5*F25</f>
        <v>98550</v>
      </c>
    </row>
    <row r="19" spans="1:101" s="17" customFormat="1" x14ac:dyDescent="0.2">
      <c r="B19" s="21" t="s">
        <v>21</v>
      </c>
      <c r="C19" s="21"/>
      <c r="E19" s="22">
        <f>1-E17/E18</f>
        <v>0.39027777777777772</v>
      </c>
      <c r="F19" s="22">
        <f>1-F17/E18</f>
        <v>0.54270833333333335</v>
      </c>
    </row>
    <row r="20" spans="1:101" s="17" customFormat="1" x14ac:dyDescent="0.2"/>
    <row r="21" spans="1:101" s="17" customFormat="1" x14ac:dyDescent="0.2"/>
    <row r="22" spans="1:101" s="17" customFormat="1" ht="21" x14ac:dyDescent="0.25">
      <c r="B22" s="23" t="s">
        <v>2</v>
      </c>
      <c r="C22" s="24"/>
      <c r="D22" s="24"/>
      <c r="E22" s="20"/>
      <c r="F22" s="20"/>
      <c r="G22" s="25"/>
      <c r="I22" s="20"/>
      <c r="U22" s="26"/>
      <c r="W22" s="26"/>
      <c r="Y22" s="26"/>
      <c r="AA22" s="26"/>
      <c r="AC22" s="26"/>
      <c r="AE22" s="26"/>
      <c r="AF22" s="26"/>
      <c r="AI22" s="19"/>
    </row>
    <row r="23" spans="1:101" s="2" customFormat="1" ht="15" customHeight="1" x14ac:dyDescent="0.2">
      <c r="A23" s="17"/>
      <c r="B23" s="44" t="s">
        <v>3</v>
      </c>
      <c r="C23" s="45" t="s">
        <v>4</v>
      </c>
      <c r="D23" s="45" t="s">
        <v>5</v>
      </c>
      <c r="E23" s="58" t="s">
        <v>6</v>
      </c>
      <c r="F23" s="59"/>
      <c r="G23" s="46" t="s">
        <v>7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2"/>
      <c r="V23" s="32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9"/>
      <c r="AL23" s="19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</row>
    <row r="24" spans="1:101" s="2" customFormat="1" x14ac:dyDescent="0.2">
      <c r="A24" s="17"/>
      <c r="B24" s="44"/>
      <c r="C24" s="45"/>
      <c r="D24" s="45"/>
      <c r="E24" s="9" t="s">
        <v>24</v>
      </c>
      <c r="F24" s="9" t="s">
        <v>25</v>
      </c>
      <c r="G24" s="47"/>
      <c r="H24" s="17"/>
      <c r="I24" s="4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2"/>
      <c r="V24" s="32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</row>
    <row r="25" spans="1:101" s="2" customFormat="1" x14ac:dyDescent="0.2">
      <c r="A25" s="17"/>
      <c r="B25" s="10" t="s">
        <v>8</v>
      </c>
      <c r="C25" s="10">
        <v>0</v>
      </c>
      <c r="D25" s="10">
        <v>5</v>
      </c>
      <c r="E25" s="38">
        <f>F25/(1-$D$2)</f>
        <v>730</v>
      </c>
      <c r="F25" s="38">
        <f>F1</f>
        <v>547.5</v>
      </c>
      <c r="G25" s="11">
        <v>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32"/>
      <c r="V25" s="32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9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</row>
    <row r="26" spans="1:101" s="2" customFormat="1" x14ac:dyDescent="0.2">
      <c r="A26" s="17"/>
      <c r="B26" s="10" t="s">
        <v>9</v>
      </c>
      <c r="C26" s="10">
        <v>6</v>
      </c>
      <c r="D26" s="10">
        <v>10</v>
      </c>
      <c r="E26" s="38">
        <f t="shared" ref="E26:E32" si="2">F26/(1-$D$2)</f>
        <v>730</v>
      </c>
      <c r="F26" s="38">
        <f t="shared" ref="F26:F32" si="3">$F$25*(1-G26)</f>
        <v>547.5</v>
      </c>
      <c r="G26" s="11"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2"/>
      <c r="V26" s="32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9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</row>
    <row r="27" spans="1:101" s="2" customFormat="1" x14ac:dyDescent="0.2">
      <c r="A27" s="17"/>
      <c r="B27" s="10" t="s">
        <v>10</v>
      </c>
      <c r="C27" s="10">
        <v>11</v>
      </c>
      <c r="D27" s="10">
        <v>20</v>
      </c>
      <c r="E27" s="38">
        <f t="shared" si="2"/>
        <v>620.5</v>
      </c>
      <c r="F27" s="38">
        <f t="shared" si="3"/>
        <v>465.375</v>
      </c>
      <c r="G27" s="12">
        <v>0.15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3"/>
      <c r="V27" s="33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9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</row>
    <row r="28" spans="1:101" s="2" customFormat="1" x14ac:dyDescent="0.2">
      <c r="A28" s="17"/>
      <c r="B28" s="10" t="s">
        <v>11</v>
      </c>
      <c r="C28" s="10">
        <v>21</v>
      </c>
      <c r="D28" s="10">
        <v>30</v>
      </c>
      <c r="E28" s="38">
        <f t="shared" si="2"/>
        <v>584</v>
      </c>
      <c r="F28" s="38">
        <f t="shared" si="3"/>
        <v>438</v>
      </c>
      <c r="G28" s="12">
        <v>0.2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3"/>
      <c r="V28" s="33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9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</row>
    <row r="29" spans="1:101" s="2" customFormat="1" x14ac:dyDescent="0.2">
      <c r="A29" s="17"/>
      <c r="B29" s="10" t="s">
        <v>12</v>
      </c>
      <c r="C29" s="10">
        <v>31</v>
      </c>
      <c r="D29" s="10">
        <v>40</v>
      </c>
      <c r="E29" s="38">
        <f t="shared" si="2"/>
        <v>547.5</v>
      </c>
      <c r="F29" s="38">
        <f t="shared" si="3"/>
        <v>410.625</v>
      </c>
      <c r="G29" s="12">
        <v>0.25</v>
      </c>
      <c r="H29" s="17"/>
      <c r="I29" s="4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3"/>
      <c r="V29" s="33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</row>
    <row r="30" spans="1:101" s="2" customFormat="1" x14ac:dyDescent="0.2">
      <c r="A30" s="17"/>
      <c r="B30" s="10" t="s">
        <v>13</v>
      </c>
      <c r="C30" s="10">
        <v>41</v>
      </c>
      <c r="D30" s="10">
        <v>50</v>
      </c>
      <c r="E30" s="38">
        <f t="shared" si="2"/>
        <v>511</v>
      </c>
      <c r="F30" s="38">
        <f t="shared" si="3"/>
        <v>383.25</v>
      </c>
      <c r="G30" s="12">
        <v>0.3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3"/>
      <c r="V30" s="33"/>
      <c r="W30" s="17"/>
      <c r="X30" s="26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</row>
    <row r="31" spans="1:101" s="2" customFormat="1" x14ac:dyDescent="0.2">
      <c r="A31" s="17"/>
      <c r="B31" s="10" t="s">
        <v>14</v>
      </c>
      <c r="C31" s="13">
        <v>51</v>
      </c>
      <c r="D31" s="13">
        <v>75</v>
      </c>
      <c r="E31" s="38">
        <f t="shared" si="2"/>
        <v>474.5</v>
      </c>
      <c r="F31" s="38">
        <f t="shared" si="3"/>
        <v>355.875</v>
      </c>
      <c r="G31" s="14">
        <v>0.35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34"/>
      <c r="V31" s="34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</row>
    <row r="32" spans="1:101" s="2" customFormat="1" x14ac:dyDescent="0.2">
      <c r="A32" s="17"/>
      <c r="B32" s="10" t="s">
        <v>27</v>
      </c>
      <c r="C32" s="13">
        <v>76</v>
      </c>
      <c r="D32" s="13">
        <v>1000</v>
      </c>
      <c r="E32" s="38">
        <f t="shared" si="2"/>
        <v>365</v>
      </c>
      <c r="F32" s="38">
        <f t="shared" si="3"/>
        <v>273.75</v>
      </c>
      <c r="G32" s="14">
        <v>0.5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34"/>
      <c r="V32" s="34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</row>
    <row r="33" spans="2:7" s="17" customFormat="1" x14ac:dyDescent="0.2">
      <c r="B33" s="27" t="s">
        <v>15</v>
      </c>
      <c r="C33" s="28"/>
      <c r="D33" s="28"/>
      <c r="E33" s="29"/>
      <c r="F33" s="29"/>
      <c r="G33" s="30"/>
    </row>
    <row r="34" spans="2:7" s="17" customFormat="1" x14ac:dyDescent="0.2"/>
    <row r="35" spans="2:7" s="17" customFormat="1" x14ac:dyDescent="0.2"/>
    <row r="36" spans="2:7" s="17" customFormat="1" x14ac:dyDescent="0.2"/>
    <row r="37" spans="2:7" s="17" customFormat="1" x14ac:dyDescent="0.2"/>
    <row r="38" spans="2:7" s="17" customFormat="1" x14ac:dyDescent="0.2"/>
    <row r="39" spans="2:7" s="17" customFormat="1" x14ac:dyDescent="0.2"/>
    <row r="40" spans="2:7" s="17" customFormat="1" x14ac:dyDescent="0.2"/>
    <row r="41" spans="2:7" s="17" customFormat="1" x14ac:dyDescent="0.2"/>
    <row r="42" spans="2:7" s="17" customFormat="1" x14ac:dyDescent="0.2"/>
    <row r="43" spans="2:7" s="17" customFormat="1" x14ac:dyDescent="0.2"/>
    <row r="44" spans="2:7" s="17" customFormat="1" x14ac:dyDescent="0.2"/>
    <row r="45" spans="2:7" s="17" customFormat="1" x14ac:dyDescent="0.2"/>
    <row r="46" spans="2:7" s="17" customFormat="1" x14ac:dyDescent="0.2"/>
    <row r="47" spans="2:7" s="17" customFormat="1" x14ac:dyDescent="0.2"/>
    <row r="48" spans="2:7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</sheetData>
  <sheetProtection algorithmName="SHA-512" hashValue="38IAVW3x6gKPzAiWBKEKhDnqkfjKd2lscyuTiBQFhQ5PXcS4df1GBETvSquiVh8MqjWk5tZPTPivSMy0X28N/Q==" saltValue="bGaijoO2ob/4/128/GsRvQ==" spinCount="100000" sheet="1" objects="1" scenarios="1"/>
  <mergeCells count="20">
    <mergeCell ref="G23:G24"/>
    <mergeCell ref="B5:D5"/>
    <mergeCell ref="B7:B8"/>
    <mergeCell ref="C7:D8"/>
    <mergeCell ref="E7:F7"/>
    <mergeCell ref="E23:F23"/>
    <mergeCell ref="C15:D15"/>
    <mergeCell ref="C17:D17"/>
    <mergeCell ref="C9:D9"/>
    <mergeCell ref="C10:D10"/>
    <mergeCell ref="C11:D11"/>
    <mergeCell ref="C12:D12"/>
    <mergeCell ref="C13:D13"/>
    <mergeCell ref="C14:D14"/>
    <mergeCell ref="C16:D16"/>
    <mergeCell ref="B1:C1"/>
    <mergeCell ref="B2:C2"/>
    <mergeCell ref="B23:B24"/>
    <mergeCell ref="C23:C24"/>
    <mergeCell ref="D23:D24"/>
  </mergeCells>
  <pageMargins left="0.75000000000000011" right="0.75000000000000011" top="1" bottom="1" header="0.5" footer="0.5"/>
  <pageSetup paperSize="9" scale="8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A2C44F8609A34FA1B53FFDD71C2C57" ma:contentTypeVersion="12" ma:contentTypeDescription="Een nieuw document maken." ma:contentTypeScope="" ma:versionID="b8a22c553820b0bc61697d7fa4a7f3cd">
  <xsd:schema xmlns:xsd="http://www.w3.org/2001/XMLSchema" xmlns:xs="http://www.w3.org/2001/XMLSchema" xmlns:p="http://schemas.microsoft.com/office/2006/metadata/properties" xmlns:ns2="199d4d8a-d2e8-430a-b742-0bde6677c999" xmlns:ns3="04f11fb8-5d4e-46be-bbb1-70ba70dc708d" targetNamespace="http://schemas.microsoft.com/office/2006/metadata/properties" ma:root="true" ma:fieldsID="1cca83db999b501851aa47058d01c6ce" ns2:_="" ns3:_="">
    <xsd:import namespace="199d4d8a-d2e8-430a-b742-0bde6677c999"/>
    <xsd:import namespace="04f11fb8-5d4e-46be-bbb1-70ba70dc70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9d4d8a-d2e8-430a-b742-0bde6677c9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11fb8-5d4e-46be-bbb1-70ba70dc708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6A9067-074A-44C5-BAFC-9BAE24AC58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3C2482-0D81-4802-8ECF-146C95A2FC4E}">
  <ds:schemaRefs>
    <ds:schemaRef ds:uri="http://purl.org/dc/elements/1.1/"/>
    <ds:schemaRef ds:uri="http://purl.org/dc/dcmitype/"/>
    <ds:schemaRef ds:uri="http://schemas.microsoft.com/office/2006/metadata/properties"/>
    <ds:schemaRef ds:uri="199d4d8a-d2e8-430a-b742-0bde6677c999"/>
    <ds:schemaRef ds:uri="http://schemas.microsoft.com/office/infopath/2007/PartnerControls"/>
    <ds:schemaRef ds:uri="04f11fb8-5d4e-46be-bbb1-70ba70dc708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FC6C8E-EFED-4143-91C9-580C2E569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9d4d8a-d2e8-430a-b742-0bde6677c999"/>
    <ds:schemaRef ds:uri="04f11fb8-5d4e-46be-bbb1-70ba70dc70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Jaarlijks</vt:lpstr>
    </vt:vector>
  </TitlesOfParts>
  <Company>DGBC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Metz</dc:creator>
  <cp:lastModifiedBy>Thomas Heye</cp:lastModifiedBy>
  <dcterms:created xsi:type="dcterms:W3CDTF">2018-06-08T07:23:09Z</dcterms:created>
  <dcterms:modified xsi:type="dcterms:W3CDTF">2021-03-05T13:14:40Z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0x010100F1A2C44F8609A34FA1B53FFDD71C2C57</vt:lpwstr>
  </property>
  <property fmtid="{D5CDD505-2E9C-101B-9397-08002B2CF9AE}" pid="3" name="Order">
    <vt:r8>11600</vt:r8>
  </property>
</Properties>
</file>